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190C148A-639C-49B1-8D58-DD6C40E7DF24}" xr6:coauthVersionLast="47" xr6:coauthVersionMax="47" xr10:uidLastSave="{00000000-0000-0000-0000-000000000000}"/>
  <bookViews>
    <workbookView showVerticalScroll="0" xWindow="255" yWindow="0" windowWidth="18105" windowHeight="15585" activeTab="1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(軽)'!$A$1:$N$20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I19" i="7"/>
  <c r="I18" i="7"/>
  <c r="F19" i="7"/>
  <c r="F18" i="7"/>
  <c r="C19" i="7"/>
  <c r="C18" i="7"/>
  <c r="I11" i="7"/>
  <c r="F11" i="7"/>
  <c r="C11" i="7"/>
  <c r="AC18" i="3"/>
  <c r="AC19" i="3" s="1"/>
  <c r="AA18" i="3"/>
  <c r="AA19" i="3" s="1"/>
  <c r="X18" i="3"/>
  <c r="X19" i="3" s="1"/>
  <c r="U18" i="3"/>
  <c r="U19" i="3" s="1"/>
  <c r="S18" i="3"/>
  <c r="S19" i="3" s="1"/>
  <c r="P18" i="3"/>
  <c r="P19" i="3" s="1"/>
  <c r="M18" i="3"/>
  <c r="M19" i="3" s="1"/>
  <c r="J18" i="3"/>
  <c r="J19" i="3" s="1"/>
  <c r="G18" i="3"/>
  <c r="G19" i="3" s="1"/>
  <c r="D18" i="3"/>
  <c r="D19" i="3" s="1"/>
  <c r="AC11" i="3"/>
  <c r="AA11" i="3"/>
  <c r="X11" i="3"/>
  <c r="U11" i="3"/>
  <c r="P11" i="3"/>
  <c r="M11" i="3"/>
  <c r="J11" i="3"/>
  <c r="G11" i="3"/>
  <c r="D11" i="3"/>
  <c r="M19" i="6"/>
  <c r="M18" i="6"/>
  <c r="J19" i="6"/>
  <c r="J18" i="6"/>
  <c r="G19" i="6"/>
  <c r="G18" i="6"/>
  <c r="D19" i="6"/>
  <c r="D18" i="6"/>
  <c r="M11" i="6"/>
  <c r="J11" i="6"/>
  <c r="G11" i="6"/>
  <c r="D11" i="6"/>
  <c r="AA19" i="1"/>
  <c r="X19" i="1"/>
  <c r="U19" i="1"/>
  <c r="P19" i="1"/>
  <c r="M19" i="1"/>
  <c r="J19" i="1"/>
  <c r="D19" i="1"/>
  <c r="AA18" i="1"/>
  <c r="X18" i="1"/>
  <c r="U18" i="1"/>
  <c r="P18" i="1"/>
  <c r="M18" i="1"/>
  <c r="J18" i="1"/>
  <c r="G18" i="1"/>
  <c r="D18" i="1"/>
  <c r="AC11" i="1"/>
  <c r="AA11" i="1"/>
  <c r="X11" i="1"/>
  <c r="U11" i="1"/>
  <c r="P11" i="1"/>
  <c r="M11" i="1"/>
  <c r="J11" i="1"/>
  <c r="G11" i="1"/>
  <c r="D11" i="1"/>
  <c r="H17" i="3"/>
  <c r="M17" i="6" l="1"/>
  <c r="M16" i="6"/>
  <c r="M15" i="6"/>
  <c r="M14" i="6"/>
  <c r="M13" i="6"/>
  <c r="M12" i="6"/>
  <c r="M10" i="6"/>
  <c r="M9" i="6"/>
  <c r="M8" i="6"/>
  <c r="M7" i="6"/>
  <c r="M6" i="6"/>
  <c r="M5" i="6"/>
  <c r="L17" i="6"/>
  <c r="L16" i="6"/>
  <c r="L15" i="6"/>
  <c r="L14" i="6"/>
  <c r="L13" i="6"/>
  <c r="L12" i="6"/>
  <c r="L10" i="6"/>
  <c r="L9" i="6"/>
  <c r="L8" i="6"/>
  <c r="L7" i="6"/>
  <c r="L6" i="6"/>
  <c r="L5" i="6"/>
  <c r="H17" i="7"/>
  <c r="H16" i="7"/>
  <c r="H15" i="7"/>
  <c r="H14" i="7"/>
  <c r="H13" i="7"/>
  <c r="H12" i="7"/>
  <c r="H10" i="7"/>
  <c r="H9" i="7"/>
  <c r="H8" i="7"/>
  <c r="J8" i="7" s="1"/>
  <c r="H7" i="7"/>
  <c r="H6" i="7"/>
  <c r="H5" i="7"/>
  <c r="J5" i="7" s="1"/>
  <c r="E18" i="7"/>
  <c r="G18" i="7" s="1"/>
  <c r="E11" i="7"/>
  <c r="G11" i="7" s="1"/>
  <c r="I17" i="7"/>
  <c r="I16" i="7"/>
  <c r="I15" i="7"/>
  <c r="I14" i="7"/>
  <c r="I13" i="7"/>
  <c r="I12" i="7"/>
  <c r="I10" i="7"/>
  <c r="I9" i="7"/>
  <c r="I8" i="7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D8" i="7"/>
  <c r="G8" i="7"/>
  <c r="D9" i="7"/>
  <c r="G9" i="7"/>
  <c r="D10" i="7"/>
  <c r="G10" i="7"/>
  <c r="D12" i="7"/>
  <c r="G12" i="7"/>
  <c r="D13" i="7"/>
  <c r="G13" i="7"/>
  <c r="D14" i="7"/>
  <c r="G14" i="7"/>
  <c r="D15" i="7"/>
  <c r="G15" i="7"/>
  <c r="D16" i="7"/>
  <c r="G16" i="7"/>
  <c r="D17" i="7"/>
  <c r="G17" i="7"/>
  <c r="B18" i="7"/>
  <c r="D18" i="7" s="1"/>
  <c r="E5" i="6"/>
  <c r="H5" i="6"/>
  <c r="K5" i="6"/>
  <c r="E6" i="6"/>
  <c r="H6" i="6"/>
  <c r="K6" i="6"/>
  <c r="E7" i="6"/>
  <c r="H7" i="6"/>
  <c r="K7" i="6"/>
  <c r="E8" i="6"/>
  <c r="H8" i="6"/>
  <c r="K8" i="6"/>
  <c r="E9" i="6"/>
  <c r="H9" i="6"/>
  <c r="K9" i="6"/>
  <c r="E10" i="6"/>
  <c r="H10" i="6"/>
  <c r="K10" i="6"/>
  <c r="F11" i="6"/>
  <c r="F19" i="6" s="1"/>
  <c r="H19" i="6" s="1"/>
  <c r="I11" i="6"/>
  <c r="I19" i="6" s="1"/>
  <c r="K19" i="6" s="1"/>
  <c r="E12" i="6"/>
  <c r="H12" i="6"/>
  <c r="K12" i="6"/>
  <c r="E13" i="6"/>
  <c r="H13" i="6"/>
  <c r="K13" i="6"/>
  <c r="E14" i="6"/>
  <c r="H14" i="6"/>
  <c r="K14" i="6"/>
  <c r="E15" i="6"/>
  <c r="H15" i="6"/>
  <c r="K15" i="6"/>
  <c r="E16" i="6"/>
  <c r="H16" i="6"/>
  <c r="K16" i="6"/>
  <c r="E17" i="6"/>
  <c r="H17" i="6"/>
  <c r="K17" i="6"/>
  <c r="F18" i="6"/>
  <c r="H18" i="6" s="1"/>
  <c r="I18" i="6"/>
  <c r="K18" i="6" s="1"/>
  <c r="U8" i="1"/>
  <c r="T9" i="3"/>
  <c r="I9" i="3"/>
  <c r="AB9" i="3" s="1"/>
  <c r="J9" i="3"/>
  <c r="U9" i="3"/>
  <c r="T8" i="1"/>
  <c r="J6" i="1"/>
  <c r="U6" i="1"/>
  <c r="J7" i="1"/>
  <c r="U7" i="1"/>
  <c r="J8" i="1"/>
  <c r="I8" i="1"/>
  <c r="U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J16" i="1"/>
  <c r="U16" i="1"/>
  <c r="S11" i="1"/>
  <c r="R11" i="1"/>
  <c r="R19" i="1"/>
  <c r="S18" i="1"/>
  <c r="S19" i="1"/>
  <c r="R18" i="1"/>
  <c r="R11" i="3"/>
  <c r="R19" i="3" s="1"/>
  <c r="T17" i="1"/>
  <c r="T16" i="1"/>
  <c r="T15" i="1"/>
  <c r="V15" i="1" s="1"/>
  <c r="T14" i="1"/>
  <c r="V14" i="1" s="1"/>
  <c r="T13" i="1"/>
  <c r="V13" i="1" s="1"/>
  <c r="T12" i="1"/>
  <c r="I17" i="1"/>
  <c r="AB17" i="1" s="1"/>
  <c r="I16" i="1"/>
  <c r="I15" i="1"/>
  <c r="I14" i="1"/>
  <c r="I13" i="1"/>
  <c r="I12" i="1"/>
  <c r="K12" i="1" s="1"/>
  <c r="T17" i="3"/>
  <c r="AB17" i="3" s="1"/>
  <c r="T16" i="3"/>
  <c r="T15" i="3"/>
  <c r="T14" i="3"/>
  <c r="T13" i="3"/>
  <c r="T12" i="3"/>
  <c r="T10" i="3"/>
  <c r="T8" i="3"/>
  <c r="T7" i="3"/>
  <c r="AB7" i="3" s="1"/>
  <c r="T6" i="3"/>
  <c r="T5" i="3"/>
  <c r="T9" i="1"/>
  <c r="V9" i="1" s="1"/>
  <c r="T7" i="1"/>
  <c r="V7" i="1" s="1"/>
  <c r="T6" i="1"/>
  <c r="T5" i="1"/>
  <c r="I9" i="1"/>
  <c r="I7" i="1"/>
  <c r="AB7" i="1" s="1"/>
  <c r="I6" i="1"/>
  <c r="K6" i="1" s="1"/>
  <c r="I5" i="1"/>
  <c r="AB5" i="1" s="1"/>
  <c r="J6" i="3"/>
  <c r="U6" i="3"/>
  <c r="J7" i="3"/>
  <c r="U7" i="3"/>
  <c r="J8" i="3"/>
  <c r="U8" i="3"/>
  <c r="AC8" i="3" s="1"/>
  <c r="J10" i="3"/>
  <c r="U10" i="3"/>
  <c r="J5" i="3"/>
  <c r="U5" i="3"/>
  <c r="J12" i="3"/>
  <c r="U12" i="3"/>
  <c r="J13" i="3"/>
  <c r="U13" i="3"/>
  <c r="J14" i="3"/>
  <c r="U14" i="3"/>
  <c r="J15" i="3"/>
  <c r="U15" i="3"/>
  <c r="J16" i="3"/>
  <c r="U16" i="3"/>
  <c r="AC16" i="3" s="1"/>
  <c r="J17" i="3"/>
  <c r="K17" i="3" s="1"/>
  <c r="U17" i="3"/>
  <c r="I5" i="3"/>
  <c r="I6" i="3"/>
  <c r="I7" i="3"/>
  <c r="K7" i="3" s="1"/>
  <c r="I8" i="3"/>
  <c r="K8" i="3" s="1"/>
  <c r="I10" i="3"/>
  <c r="K10" i="3" s="1"/>
  <c r="I12" i="3"/>
  <c r="K12" i="3" s="1"/>
  <c r="I15" i="3"/>
  <c r="I16" i="3"/>
  <c r="I17" i="3"/>
  <c r="I13" i="3"/>
  <c r="I14" i="3"/>
  <c r="AB14" i="3" s="1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AC12" i="3"/>
  <c r="AC18" i="1" l="1"/>
  <c r="AC19" i="1" s="1"/>
  <c r="V17" i="1"/>
  <c r="AD17" i="1"/>
  <c r="K17" i="1"/>
  <c r="V17" i="3"/>
  <c r="N17" i="6"/>
  <c r="AB15" i="3"/>
  <c r="V13" i="3"/>
  <c r="AB13" i="1"/>
  <c r="AB5" i="3"/>
  <c r="AC13" i="3"/>
  <c r="J12" i="7"/>
  <c r="J16" i="7"/>
  <c r="AB6" i="3"/>
  <c r="AB13" i="3"/>
  <c r="AD13" i="3" s="1"/>
  <c r="AB12" i="3"/>
  <c r="AD12" i="3" s="1"/>
  <c r="V6" i="3"/>
  <c r="P11" i="6"/>
  <c r="P18" i="6"/>
  <c r="AB14" i="1"/>
  <c r="AD14" i="1" s="1"/>
  <c r="AB12" i="1"/>
  <c r="AD12" i="1" s="1"/>
  <c r="AB6" i="1"/>
  <c r="AD6" i="1" s="1"/>
  <c r="V8" i="1"/>
  <c r="K9" i="1"/>
  <c r="K14" i="1"/>
  <c r="K8" i="1"/>
  <c r="E18" i="6"/>
  <c r="V14" i="3"/>
  <c r="H18" i="7"/>
  <c r="L18" i="6"/>
  <c r="K10" i="1"/>
  <c r="H11" i="7"/>
  <c r="L11" i="6"/>
  <c r="L19" i="6"/>
  <c r="J17" i="7"/>
  <c r="C19" i="1"/>
  <c r="E19" i="1" s="1"/>
  <c r="J13" i="7"/>
  <c r="J9" i="7"/>
  <c r="J15" i="7"/>
  <c r="J10" i="7"/>
  <c r="J7" i="7"/>
  <c r="W19" i="3"/>
  <c r="Y19" i="3" s="1"/>
  <c r="V12" i="3"/>
  <c r="V10" i="3"/>
  <c r="V7" i="3"/>
  <c r="K13" i="3"/>
  <c r="K6" i="3"/>
  <c r="K9" i="3"/>
  <c r="AC7" i="3"/>
  <c r="AD7" i="3" s="1"/>
  <c r="AC14" i="3"/>
  <c r="AC5" i="3"/>
  <c r="V15" i="3"/>
  <c r="AC10" i="3"/>
  <c r="V16" i="3"/>
  <c r="AC15" i="3"/>
  <c r="V8" i="3"/>
  <c r="V9" i="3"/>
  <c r="AC6" i="3"/>
  <c r="AC17" i="3"/>
  <c r="AD17" i="3" s="1"/>
  <c r="K14" i="3"/>
  <c r="K5" i="3"/>
  <c r="K15" i="3"/>
  <c r="AD14" i="3"/>
  <c r="AC9" i="3"/>
  <c r="N15" i="6"/>
  <c r="N13" i="6"/>
  <c r="N9" i="6"/>
  <c r="N8" i="6"/>
  <c r="N14" i="6"/>
  <c r="N7" i="6"/>
  <c r="N16" i="6"/>
  <c r="N10" i="6"/>
  <c r="N5" i="6"/>
  <c r="N6" i="6"/>
  <c r="T18" i="1"/>
  <c r="AB15" i="1"/>
  <c r="AD15" i="1" s="1"/>
  <c r="AB16" i="1"/>
  <c r="AD16" i="1" s="1"/>
  <c r="V16" i="1"/>
  <c r="AD7" i="1"/>
  <c r="K15" i="1"/>
  <c r="K16" i="1"/>
  <c r="I18" i="1"/>
  <c r="K18" i="1" s="1"/>
  <c r="AB8" i="1"/>
  <c r="AD8" i="1" s="1"/>
  <c r="V5" i="1"/>
  <c r="V6" i="1"/>
  <c r="V12" i="1"/>
  <c r="K5" i="1"/>
  <c r="K13" i="1"/>
  <c r="AB16" i="3"/>
  <c r="AD16" i="3" s="1"/>
  <c r="K16" i="3"/>
  <c r="O19" i="1"/>
  <c r="Q19" i="1" s="1"/>
  <c r="I18" i="3"/>
  <c r="Z19" i="3"/>
  <c r="J14" i="7"/>
  <c r="L19" i="3"/>
  <c r="N19" i="3" s="1"/>
  <c r="T18" i="3"/>
  <c r="Z19" i="1"/>
  <c r="AD13" i="1"/>
  <c r="F19" i="1"/>
  <c r="H19" i="1" s="1"/>
  <c r="E18" i="1"/>
  <c r="I11" i="3"/>
  <c r="AB10" i="3"/>
  <c r="AB10" i="1"/>
  <c r="AD10" i="1" s="1"/>
  <c r="AB9" i="1"/>
  <c r="AD9" i="1" s="1"/>
  <c r="AB8" i="3"/>
  <c r="AD8" i="3" s="1"/>
  <c r="T11" i="1"/>
  <c r="E11" i="6"/>
  <c r="B19" i="7"/>
  <c r="W19" i="1"/>
  <c r="Y19" i="1" s="1"/>
  <c r="Q11" i="1"/>
  <c r="K7" i="1"/>
  <c r="I11" i="1"/>
  <c r="K11" i="1" s="1"/>
  <c r="K11" i="6"/>
  <c r="L19" i="1"/>
  <c r="N19" i="1" s="1"/>
  <c r="J6" i="7"/>
  <c r="E19" i="7"/>
  <c r="G19" i="7" s="1"/>
  <c r="H11" i="6"/>
  <c r="O19" i="3"/>
  <c r="Q19" i="3" s="1"/>
  <c r="V5" i="3"/>
  <c r="T11" i="3"/>
  <c r="V11" i="3" s="1"/>
  <c r="N11" i="3"/>
  <c r="F19" i="3"/>
  <c r="H19" i="3" s="1"/>
  <c r="C19" i="3"/>
  <c r="E19" i="3" s="1"/>
  <c r="AD5" i="1"/>
  <c r="H11" i="1"/>
  <c r="V18" i="1" l="1"/>
  <c r="J18" i="7"/>
  <c r="T19" i="1"/>
  <c r="AD6" i="3"/>
  <c r="D19" i="7"/>
  <c r="H19" i="7"/>
  <c r="J19" i="7" s="1"/>
  <c r="J11" i="7"/>
  <c r="AD5" i="3"/>
  <c r="V18" i="3"/>
  <c r="AD15" i="3"/>
  <c r="AD10" i="3"/>
  <c r="AD9" i="3"/>
  <c r="K11" i="3"/>
  <c r="K18" i="3"/>
  <c r="N18" i="6"/>
  <c r="I19" i="3"/>
  <c r="AB18" i="3"/>
  <c r="AB18" i="1"/>
  <c r="AD18" i="1" s="1"/>
  <c r="N12" i="6"/>
  <c r="V11" i="1"/>
  <c r="AB11" i="1"/>
  <c r="AD11" i="1" s="1"/>
  <c r="AB11" i="3"/>
  <c r="I19" i="1"/>
  <c r="K19" i="1" s="1"/>
  <c r="N11" i="6"/>
  <c r="N19" i="6"/>
  <c r="T19" i="3"/>
  <c r="V19" i="3" s="1"/>
  <c r="K19" i="3" l="1"/>
  <c r="V19" i="1"/>
  <c r="AD11" i="3"/>
  <c r="AD18" i="3"/>
  <c r="AB19" i="1"/>
  <c r="AD19" i="1" s="1"/>
  <c r="AB19" i="3"/>
  <c r="AD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<sst xmlns="http://schemas.openxmlformats.org/spreadsheetml/2006/main" count="191" uniqueCount="82">
  <si>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</si>
  <si>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</si>
  <si>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</si>
  <si>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</si>
  <si>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</si>
  <si>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</si>
  <si>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</si>
  <si>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</si>
  <si>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</si>
  <si>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</si>
  <si>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</si>
  <si>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</si>
  <si>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</si>
  <si>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</si>
  <si>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</si>
  <si>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</si>
  <si>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</si>
  <si>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</si>
  <si>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</si>
  <si>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</si>
  <si>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</si>
  <si>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</si>
  <si>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</si>
  <si>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</si>
  <si>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</si>
  <si>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</si>
  <si>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</si>
  <si>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</si>
  <si>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</si>
  <si>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</si>
  <si>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</si>
  <si>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</si>
  <si>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</si>
  <si>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</si>
  <si>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</si>
  <si>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</si>
  <si>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</si>
  <si>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</si>
  <si>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</si>
  <si>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</si>
  <si>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</si>
  <si>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</si>
  <si>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</si>
  <si>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</si>
  <si>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</si>
  <si>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</si>
  <si>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</si>
  <si>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</si>
  <si>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</si>
  <si>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</si>
  <si>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</si>
  <si>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</si>
  <si>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</si>
  <si>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</si>
  <si>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</si>
  <si>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</si>
  <si>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</si>
  <si>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</si>
  <si>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</si>
  <si>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</si>
  <si>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</si>
  <si>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</si>
  <si>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</si>
  <si>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</si>
  <si>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</si>
  <si>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</si>
  <si>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</si>
  <si>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</si>
  <si>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</si>
  <si>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</si>
  <si>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</si>
  <si>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</si>
  <si>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</si>
  <si>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</si>
  <si>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</si>
  <si>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</si>
  <si>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t>普通貨物(1)</t>
    <phoneticPr fontId="2"/>
  </si>
  <si>
    <t>2024年</t>
    <phoneticPr fontId="2"/>
  </si>
  <si>
    <t>2024年</t>
    <rPh sb="4" eb="5">
      <t>ネン</t>
    </rPh>
    <phoneticPr fontId="2"/>
  </si>
  <si>
    <t>暦年  Calendar year</t>
    <phoneticPr fontId="15"/>
  </si>
  <si>
    <t>暦年 Calendar year</t>
    <phoneticPr fontId="15"/>
  </si>
  <si>
    <t>【 ２０２４年（令和６年）】</t>
    <rPh sb="6" eb="7">
      <t>ネン</t>
    </rPh>
    <rPh sb="8" eb="10">
      <t>レイワ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</si>
</sst>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36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2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indexed="10"/>
      <name val="Meiryo UI"/>
      <family val="3"/>
      <charset val="128"/>
    </font>
    <font>
      <b/>
      <sz val="9"/>
      <color indexed="56"/>
      <name val="Meiryo UI"/>
      <family val="3"/>
      <charset val="128"/>
    </font>
    <font>
      <sz val="9"/>
      <color indexed="56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9"/>
      <color indexed="12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47"/>
      <name val="Meiryo UI"/>
      <family val="3"/>
      <charset val="128"/>
    </font>
    <font>
      <b/>
      <u/>
      <sz val="9"/>
      <color indexed="12"/>
      <name val="Meiryo UI"/>
      <family val="3"/>
      <charset val="128"/>
    </font>
    <font>
      <sz val="14"/>
      <color indexed="12"/>
      <name val="Meiryo UI"/>
      <family val="3"/>
      <charset val="128"/>
    </font>
    <font>
      <sz val="6"/>
      <color indexed="10"/>
      <name val="Meiryo UI"/>
      <family val="3"/>
      <charset val="128"/>
    </font>
    <font>
      <sz val="9"/>
      <color indexed="57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/>
    <xf numFmtId="0" fontId="3" fillId="3" borderId="0" xfId="0" applyFont="1" applyFill="1"/>
    <xf numFmtId="0" fontId="6" fillId="3" borderId="0" xfId="0" applyFont="1" applyFill="1"/>
    <xf numFmtId="0" fontId="8" fillId="3" borderId="0" xfId="0" applyFont="1" applyFill="1" applyAlignment="1">
      <alignment horizontal="center"/>
    </xf>
    <xf numFmtId="0" fontId="9" fillId="3" borderId="0" xfId="0" applyFont="1" applyFill="1" applyAlignment="1" applyProtection="1">
      <alignment horizontal="left" indent="4"/>
      <protection locked="0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6" fillId="2" borderId="0" xfId="0" applyFont="1" applyFill="1"/>
    <xf numFmtId="0" fontId="3" fillId="2" borderId="0" xfId="0" applyFont="1" applyFill="1"/>
    <xf numFmtId="0" fontId="12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/>
    </xf>
    <xf numFmtId="0" fontId="13" fillId="2" borderId="0" xfId="1" applyFont="1" applyFill="1" applyAlignment="1" applyProtection="1">
      <alignment vertical="center"/>
    </xf>
    <xf numFmtId="0" fontId="14" fillId="2" borderId="0" xfId="0" applyFont="1" applyFill="1"/>
    <xf numFmtId="0" fontId="17" fillId="0" borderId="0" xfId="0" applyFont="1" applyAlignment="1">
      <alignment horizontal="centerContinuous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17" fillId="2" borderId="40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38" fontId="17" fillId="0" borderId="15" xfId="2" applyFont="1" applyFill="1" applyBorder="1" applyAlignment="1" applyProtection="1">
      <alignment vertical="center"/>
      <protection locked="0"/>
    </xf>
    <xf numFmtId="177" fontId="17" fillId="0" borderId="16" xfId="2" applyNumberFormat="1" applyFont="1" applyFill="1" applyBorder="1" applyAlignment="1" applyProtection="1">
      <alignment vertical="center" shrinkToFit="1"/>
      <protection hidden="1"/>
    </xf>
    <xf numFmtId="177" fontId="17" fillId="0" borderId="0" xfId="2" applyNumberFormat="1" applyFont="1" applyFill="1" applyBorder="1" applyAlignment="1" applyProtection="1">
      <alignment vertical="center" shrinkToFit="1"/>
      <protection hidden="1"/>
    </xf>
    <xf numFmtId="177" fontId="17" fillId="0" borderId="23" xfId="2" applyNumberFormat="1" applyFont="1" applyFill="1" applyBorder="1" applyAlignment="1" applyProtection="1">
      <alignment vertical="center" shrinkToFit="1"/>
      <protection hidden="1"/>
    </xf>
    <xf numFmtId="0" fontId="17" fillId="0" borderId="25" xfId="0" applyFont="1" applyBorder="1" applyAlignment="1">
      <alignment horizontal="right" vertical="center"/>
    </xf>
    <xf numFmtId="38" fontId="17" fillId="0" borderId="26" xfId="2" applyFont="1" applyFill="1" applyBorder="1" applyAlignment="1" applyProtection="1">
      <alignment vertical="center"/>
      <protection locked="0"/>
    </xf>
    <xf numFmtId="177" fontId="17" fillId="0" borderId="27" xfId="2" applyNumberFormat="1" applyFont="1" applyFill="1" applyBorder="1" applyAlignment="1" applyProtection="1">
      <alignment vertical="center" shrinkToFit="1"/>
      <protection hidden="1"/>
    </xf>
    <xf numFmtId="177" fontId="17" fillId="0" borderId="28" xfId="2" applyNumberFormat="1" applyFont="1" applyFill="1" applyBorder="1" applyAlignment="1" applyProtection="1">
      <alignment vertical="center" shrinkToFit="1"/>
      <protection hidden="1"/>
    </xf>
    <xf numFmtId="177" fontId="17" fillId="0" borderId="31" xfId="2" applyNumberFormat="1" applyFont="1" applyFill="1" applyBorder="1" applyAlignment="1" applyProtection="1">
      <alignment vertical="center" shrinkToFit="1"/>
      <protection hidden="1"/>
    </xf>
    <xf numFmtId="0" fontId="18" fillId="2" borderId="1" xfId="0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0" xfId="2" applyNumberFormat="1" applyFont="1" applyFill="1" applyBorder="1" applyAlignment="1" applyProtection="1">
      <alignment vertical="center" shrinkToFit="1"/>
      <protection hidden="1"/>
    </xf>
    <xf numFmtId="177" fontId="17" fillId="2" borderId="23" xfId="2" applyNumberFormat="1" applyFont="1" applyFill="1" applyBorder="1" applyAlignment="1" applyProtection="1">
      <alignment vertical="center" shrinkToFit="1"/>
      <protection hidden="1"/>
    </xf>
    <xf numFmtId="177" fontId="18" fillId="2" borderId="16" xfId="2" applyNumberFormat="1" applyFont="1" applyFill="1" applyBorder="1" applyAlignment="1" applyProtection="1">
      <alignment vertical="center" shrinkToFit="1"/>
      <protection hidden="1"/>
    </xf>
    <xf numFmtId="177" fontId="18" fillId="2" borderId="23" xfId="2" applyNumberFormat="1" applyFont="1" applyFill="1" applyBorder="1" applyAlignment="1" applyProtection="1">
      <alignment vertical="center" shrinkToFit="1"/>
      <protection hidden="1"/>
    </xf>
    <xf numFmtId="38" fontId="17" fillId="0" borderId="0" xfId="0" applyNumberFormat="1" applyFont="1"/>
    <xf numFmtId="0" fontId="18" fillId="2" borderId="44" xfId="0" applyFont="1" applyFill="1" applyBorder="1" applyAlignment="1">
      <alignment horizontal="center" vertical="center" wrapText="1"/>
    </xf>
    <xf numFmtId="38" fontId="18" fillId="2" borderId="33" xfId="2" applyFont="1" applyFill="1" applyBorder="1" applyAlignment="1" applyProtection="1">
      <alignment vertical="center"/>
      <protection locked="0"/>
    </xf>
    <xf numFmtId="177" fontId="18" fillId="2" borderId="35" xfId="2" applyNumberFormat="1" applyFont="1" applyFill="1" applyBorder="1" applyAlignment="1" applyProtection="1">
      <alignment vertical="center" shrinkToFit="1"/>
      <protection hidden="1"/>
    </xf>
    <xf numFmtId="177" fontId="18" fillId="2" borderId="36" xfId="2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/>
    </xf>
    <xf numFmtId="177" fontId="17" fillId="0" borderId="5" xfId="2" applyNumberFormat="1" applyFont="1" applyFill="1" applyBorder="1" applyAlignment="1" applyProtection="1">
      <alignment vertical="center" shrinkToFit="1"/>
      <protection hidden="1"/>
    </xf>
    <xf numFmtId="177" fontId="17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4" fillId="0" borderId="21" xfId="2" applyFont="1" applyFill="1" applyBorder="1" applyAlignment="1" applyProtection="1">
      <alignment vertical="center" shrinkToFit="1"/>
      <protection hidden="1"/>
    </xf>
    <xf numFmtId="177" fontId="17" fillId="0" borderId="24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/>
    </xf>
    <xf numFmtId="38" fontId="17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177" fontId="26" fillId="0" borderId="0" xfId="2" applyNumberFormat="1" applyFont="1" applyFill="1" applyBorder="1" applyAlignment="1" applyProtection="1">
      <alignment vertical="center"/>
      <protection hidden="1"/>
    </xf>
    <xf numFmtId="38" fontId="27" fillId="0" borderId="0" xfId="2" applyFont="1" applyFill="1" applyBorder="1" applyAlignment="1" applyProtection="1">
      <alignment vertical="center"/>
      <protection hidden="1"/>
    </xf>
    <xf numFmtId="0" fontId="28" fillId="0" borderId="0" xfId="1" applyFont="1" applyFill="1" applyBorder="1" applyAlignment="1" applyProtection="1">
      <alignment horizontal="center" vertical="center"/>
    </xf>
    <xf numFmtId="38" fontId="17" fillId="0" borderId="0" xfId="2" applyFont="1" applyFill="1" applyBorder="1"/>
    <xf numFmtId="38" fontId="18" fillId="0" borderId="0" xfId="2" applyFont="1" applyFill="1" applyBorder="1"/>
    <xf numFmtId="176" fontId="17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38" fontId="17" fillId="0" borderId="0" xfId="2" applyFont="1"/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  <xf numFmtId="38" fontId="17" fillId="0" borderId="15" xfId="2" applyFont="1" applyFill="1" applyBorder="1" applyAlignment="1" applyProtection="1">
      <alignment horizontal="right" vertical="center"/>
      <protection locked="0"/>
    </xf>
    <xf numFmtId="38" fontId="17" fillId="0" borderId="18" xfId="2" applyFont="1" applyFill="1" applyBorder="1" applyAlignment="1" applyProtection="1">
      <alignment horizontal="right" vertical="center"/>
      <protection locked="0"/>
    </xf>
    <xf numFmtId="38" fontId="17" fillId="0" borderId="18" xfId="2" applyFont="1" applyFill="1" applyBorder="1" applyAlignment="1" applyProtection="1">
      <alignment vertical="center"/>
      <protection locked="0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178" fontId="21" fillId="0" borderId="18" xfId="2" applyNumberFormat="1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/>
      <protection hidden="1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/>
      <protection hidden="1"/>
    </xf>
    <xf numFmtId="38" fontId="17" fillId="0" borderId="26" xfId="2" applyFont="1" applyFill="1" applyBorder="1" applyAlignment="1" applyProtection="1">
      <alignment horizontal="right" vertical="center"/>
      <protection locked="0"/>
    </xf>
    <xf numFmtId="38" fontId="17" fillId="0" borderId="30" xfId="2" applyFont="1" applyFill="1" applyBorder="1" applyAlignment="1" applyProtection="1">
      <alignment horizontal="right" vertical="center"/>
      <protection locked="0"/>
    </xf>
    <xf numFmtId="38" fontId="17" fillId="0" borderId="30" xfId="2" applyFont="1" applyFill="1" applyBorder="1" applyAlignment="1" applyProtection="1">
      <alignment vertical="center"/>
      <protection locked="0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4" fillId="0" borderId="30" xfId="2" applyFont="1" applyFill="1" applyBorder="1" applyAlignment="1" applyProtection="1">
      <alignment horizontal="center" vertical="center"/>
      <protection hidden="1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38" fontId="17" fillId="2" borderId="15" xfId="2" applyFont="1" applyFill="1" applyBorder="1" applyAlignment="1" applyProtection="1">
      <alignment horizontal="right" vertical="center"/>
      <protection locked="0"/>
    </xf>
    <xf numFmtId="38" fontId="17" fillId="2" borderId="18" xfId="2" applyFont="1" applyFill="1" applyBorder="1" applyAlignment="1" applyProtection="1">
      <alignment horizontal="right" vertical="center"/>
      <protection locked="0"/>
    </xf>
    <xf numFmtId="38" fontId="17" fillId="2" borderId="15" xfId="2" applyFont="1" applyFill="1" applyBorder="1" applyAlignment="1" applyProtection="1">
      <alignment vertical="center"/>
      <protection locked="0"/>
    </xf>
    <xf numFmtId="38" fontId="17" fillId="2" borderId="18" xfId="2" applyFont="1" applyFill="1" applyBorder="1" applyAlignment="1" applyProtection="1">
      <alignment vertical="center"/>
      <protection locked="0"/>
    </xf>
    <xf numFmtId="177" fontId="17" fillId="2" borderId="0" xfId="2" applyNumberFormat="1" applyFont="1" applyFill="1" applyBorder="1" applyAlignment="1" applyProtection="1">
      <alignment vertical="center" shrinkToFit="1"/>
      <protection hidden="1"/>
    </xf>
    <xf numFmtId="38" fontId="19" fillId="2" borderId="47" xfId="2" applyFont="1" applyFill="1" applyBorder="1" applyAlignment="1" applyProtection="1">
      <alignment horizontal="center" vertical="center"/>
      <protection hidden="1"/>
    </xf>
    <xf numFmtId="38" fontId="20" fillId="2" borderId="48" xfId="2" applyFont="1" applyFill="1" applyBorder="1" applyAlignment="1" applyProtection="1">
      <alignment horizontal="center" vertical="center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/>
      <protection locked="0"/>
    </xf>
    <xf numFmtId="38" fontId="18" fillId="2" borderId="34" xfId="2" applyFont="1" applyFill="1" applyBorder="1" applyAlignment="1" applyProtection="1">
      <alignment horizontal="right" vertical="center"/>
      <protection locked="0"/>
    </xf>
    <xf numFmtId="38" fontId="18" fillId="2" borderId="34" xfId="2" applyFont="1" applyFill="1" applyBorder="1" applyAlignment="1" applyProtection="1">
      <alignment vertical="center"/>
      <protection locked="0"/>
    </xf>
    <xf numFmtId="38" fontId="20" fillId="2" borderId="37" xfId="2" applyFont="1" applyFill="1" applyBorder="1" applyAlignment="1" applyProtection="1">
      <alignment horizontal="center" vertical="center"/>
      <protection hidden="1"/>
    </xf>
    <xf numFmtId="38" fontId="20" fillId="2" borderId="34" xfId="2" applyFont="1" applyFill="1" applyBorder="1" applyAlignment="1" applyProtection="1">
      <alignment horizontal="center" vertical="center"/>
      <protection hidden="1"/>
    </xf>
    <xf numFmtId="177" fontId="20" fillId="2" borderId="38" xfId="2" applyNumberFormat="1" applyFont="1" applyFill="1" applyBorder="1" applyAlignment="1" applyProtection="1">
      <alignment vertical="center" shrinkToFit="1"/>
      <protection hidden="1"/>
    </xf>
    <xf numFmtId="38" fontId="17" fillId="0" borderId="4" xfId="2" applyFont="1" applyFill="1" applyBorder="1" applyAlignment="1" applyProtection="1">
      <alignment horizontal="center" vertical="center"/>
      <protection hidden="1"/>
    </xf>
    <xf numFmtId="38" fontId="17" fillId="0" borderId="6" xfId="2" applyFont="1" applyFill="1" applyBorder="1" applyAlignment="1" applyProtection="1">
      <alignment horizontal="right" vertical="center"/>
      <protection hidden="1"/>
    </xf>
    <xf numFmtId="177" fontId="17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/>
      <protection hidden="1"/>
    </xf>
    <xf numFmtId="177" fontId="26" fillId="0" borderId="5" xfId="2" applyNumberFormat="1" applyFont="1" applyFill="1" applyBorder="1" applyAlignment="1" applyProtection="1">
      <alignment horizontal="right" vertical="center" shrinkToFit="1"/>
      <protection hidden="1"/>
    </xf>
    <xf numFmtId="177" fontId="17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4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44" xfId="0" applyFont="1" applyFill="1" applyBorder="1" applyAlignment="1">
      <alignment horizontal="center" vertical="center" wrapText="1"/>
    </xf>
    <xf numFmtId="177" fontId="31" fillId="0" borderId="16" xfId="2" applyNumberFormat="1" applyFont="1" applyFill="1" applyBorder="1" applyAlignment="1" applyProtection="1">
      <alignment vertical="center" shrinkToFit="1"/>
      <protection hidden="1"/>
    </xf>
    <xf numFmtId="177" fontId="31" fillId="0" borderId="23" xfId="2" applyNumberFormat="1" applyFont="1" applyFill="1" applyBorder="1" applyAlignment="1" applyProtection="1">
      <alignment vertical="center" shrinkToFit="1"/>
      <protection hidden="1"/>
    </xf>
    <xf numFmtId="177" fontId="31" fillId="0" borderId="27" xfId="2" applyNumberFormat="1" applyFont="1" applyFill="1" applyBorder="1" applyAlignment="1" applyProtection="1">
      <alignment vertical="center" shrinkToFit="1"/>
      <protection hidden="1"/>
    </xf>
    <xf numFmtId="177" fontId="31" fillId="0" borderId="31" xfId="2" applyNumberFormat="1" applyFont="1" applyFill="1" applyBorder="1" applyAlignment="1" applyProtection="1">
      <alignment vertical="center" shrinkToFit="1"/>
      <protection hidden="1"/>
    </xf>
    <xf numFmtId="177" fontId="16" fillId="0" borderId="16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22" fillId="2" borderId="22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right" vertical="center" shrinkToFit="1"/>
    </xf>
    <xf numFmtId="38" fontId="17" fillId="0" borderId="15" xfId="2" applyFont="1" applyFill="1" applyBorder="1" applyAlignment="1" applyProtection="1">
      <alignment vertical="center" shrinkToFit="1"/>
      <protection locked="0"/>
    </xf>
    <xf numFmtId="38" fontId="23" fillId="0" borderId="18" xfId="2" applyFont="1" applyFill="1" applyBorder="1" applyAlignment="1" applyProtection="1">
      <alignment vertical="center" shrinkToFit="1"/>
      <protection locked="0"/>
    </xf>
    <xf numFmtId="177" fontId="31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 shrinkToFit="1"/>
      <protection locked="0" hidden="1"/>
    </xf>
    <xf numFmtId="38" fontId="24" fillId="0" borderId="18" xfId="2" applyFont="1" applyFill="1" applyBorder="1" applyAlignment="1" applyProtection="1">
      <alignment vertical="center" shrinkToFit="1"/>
      <protection hidden="1"/>
    </xf>
    <xf numFmtId="38" fontId="17" fillId="0" borderId="0" xfId="2" applyFont="1" applyFill="1" applyBorder="1" applyAlignment="1" applyProtection="1">
      <alignment vertical="center" shrinkToFit="1"/>
      <protection locked="0"/>
    </xf>
    <xf numFmtId="38" fontId="17" fillId="0" borderId="15" xfId="2" applyFont="1" applyFill="1" applyBorder="1" applyAlignment="1">
      <alignment vertical="center" shrinkToFit="1"/>
    </xf>
    <xf numFmtId="38" fontId="17" fillId="0" borderId="49" xfId="2" applyFont="1" applyFill="1" applyBorder="1" applyAlignment="1">
      <alignment vertical="center" shrinkToFit="1"/>
    </xf>
    <xf numFmtId="38" fontId="17" fillId="0" borderId="19" xfId="2" applyFont="1" applyFill="1" applyBorder="1" applyAlignment="1" applyProtection="1">
      <alignment vertical="center" shrinkToFit="1"/>
      <protection locked="0"/>
    </xf>
    <xf numFmtId="38" fontId="23" fillId="0" borderId="19" xfId="2" applyFont="1" applyFill="1" applyBorder="1" applyAlignment="1" applyProtection="1">
      <alignment vertical="center" shrinkToFit="1"/>
      <protection locked="0"/>
    </xf>
    <xf numFmtId="38" fontId="19" fillId="0" borderId="17" xfId="2" applyFont="1" applyFill="1" applyBorder="1" applyAlignment="1" applyProtection="1">
      <alignment vertical="center" shrinkToFit="1"/>
      <protection hidden="1"/>
    </xf>
    <xf numFmtId="38" fontId="21" fillId="0" borderId="18" xfId="2" applyFont="1" applyFill="1" applyBorder="1" applyAlignment="1" applyProtection="1">
      <alignment vertical="center" shrinkToFit="1"/>
      <protection hidden="1"/>
    </xf>
    <xf numFmtId="177" fontId="17" fillId="0" borderId="23" xfId="0" applyNumberFormat="1" applyFont="1" applyBorder="1" applyAlignment="1" applyProtection="1">
      <alignment vertical="center" shrinkToFit="1"/>
      <protection hidden="1"/>
    </xf>
    <xf numFmtId="38" fontId="17" fillId="0" borderId="50" xfId="2" applyFont="1" applyFill="1" applyBorder="1" applyAlignment="1">
      <alignment vertical="center" shrinkToFit="1"/>
    </xf>
    <xf numFmtId="0" fontId="17" fillId="0" borderId="25" xfId="0" applyFont="1" applyBorder="1" applyAlignment="1">
      <alignment horizontal="right" vertical="center" shrinkToFit="1"/>
    </xf>
    <xf numFmtId="38" fontId="17" fillId="0" borderId="26" xfId="2" applyFont="1" applyFill="1" applyBorder="1" applyAlignment="1" applyProtection="1">
      <alignment vertical="center" shrinkToFit="1"/>
      <protection locked="0"/>
    </xf>
    <xf numFmtId="38" fontId="23" fillId="0" borderId="30" xfId="2" applyFont="1" applyFill="1" applyBorder="1" applyAlignment="1" applyProtection="1">
      <alignment vertical="center" shrinkToFit="1"/>
      <protection locked="0"/>
    </xf>
    <xf numFmtId="177" fontId="31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 shrinkToFit="1"/>
      <protection locked="0" hidden="1"/>
    </xf>
    <xf numFmtId="38" fontId="24" fillId="0" borderId="30" xfId="2" applyFont="1" applyFill="1" applyBorder="1" applyAlignment="1" applyProtection="1">
      <alignment vertical="center" shrinkToFit="1"/>
      <protection hidden="1"/>
    </xf>
    <xf numFmtId="38" fontId="17" fillId="0" borderId="28" xfId="2" applyFont="1" applyFill="1" applyBorder="1" applyAlignment="1" applyProtection="1">
      <alignment vertical="center" shrinkToFit="1"/>
      <protection locked="0"/>
    </xf>
    <xf numFmtId="38" fontId="17" fillId="0" borderId="26" xfId="2" applyFont="1" applyFill="1" applyBorder="1" applyAlignment="1">
      <alignment vertical="center" shrinkToFit="1"/>
    </xf>
    <xf numFmtId="38" fontId="17" fillId="0" borderId="51" xfId="2" applyFont="1" applyFill="1" applyBorder="1" applyAlignment="1">
      <alignment vertical="center" shrinkToFit="1"/>
    </xf>
    <xf numFmtId="38" fontId="17" fillId="0" borderId="32" xfId="2" applyFont="1" applyFill="1" applyBorder="1" applyAlignment="1" applyProtection="1">
      <alignment vertical="center" shrinkToFit="1"/>
      <protection locked="0"/>
    </xf>
    <xf numFmtId="38" fontId="23" fillId="0" borderId="32" xfId="2" applyFont="1" applyFill="1" applyBorder="1" applyAlignment="1" applyProtection="1">
      <alignment vertical="center" shrinkToFit="1"/>
      <protection locked="0"/>
    </xf>
    <xf numFmtId="38" fontId="19" fillId="0" borderId="29" xfId="2" applyFont="1" applyFill="1" applyBorder="1" applyAlignment="1" applyProtection="1">
      <alignment vertical="center" shrinkToFit="1"/>
      <protection hidden="1"/>
    </xf>
    <xf numFmtId="177" fontId="17" fillId="0" borderId="31" xfId="0" applyNumberFormat="1" applyFont="1" applyBorder="1" applyAlignment="1" applyProtection="1">
      <alignment vertical="center" shrinkToFit="1"/>
      <protection hidden="1"/>
    </xf>
    <xf numFmtId="38" fontId="18" fillId="2" borderId="15" xfId="2" applyFont="1" applyFill="1" applyBorder="1" applyAlignment="1" applyProtection="1">
      <alignment vertical="center" shrinkToFit="1"/>
      <protection locked="0"/>
    </xf>
    <xf numFmtId="38" fontId="18" fillId="2" borderId="18" xfId="2" applyFont="1" applyFill="1" applyBorder="1" applyAlignment="1">
      <alignment vertical="center" shrinkToFit="1"/>
    </xf>
    <xf numFmtId="38" fontId="20" fillId="2" borderId="17" xfId="2" applyFont="1" applyFill="1" applyBorder="1" applyAlignment="1" applyProtection="1">
      <alignment vertical="center" shrinkToFit="1"/>
      <protection hidden="1"/>
    </xf>
    <xf numFmtId="38" fontId="20" fillId="2" borderId="18" xfId="2" applyFont="1" applyFill="1" applyBorder="1" applyAlignment="1" applyProtection="1">
      <alignment vertical="center" shrinkToFit="1"/>
      <protection hidden="1"/>
    </xf>
    <xf numFmtId="38" fontId="18" fillId="2" borderId="0" xfId="2" applyFont="1" applyFill="1" applyBorder="1" applyAlignment="1" applyProtection="1">
      <alignment vertical="center" shrinkToFit="1"/>
      <protection locked="0"/>
    </xf>
    <xf numFmtId="38" fontId="18" fillId="2" borderId="50" xfId="2" applyFont="1" applyFill="1" applyBorder="1" applyAlignment="1" applyProtection="1">
      <alignment vertical="center" shrinkToFit="1"/>
      <protection locked="0"/>
    </xf>
    <xf numFmtId="38" fontId="18" fillId="2" borderId="19" xfId="2" applyFont="1" applyFill="1" applyBorder="1" applyAlignment="1" applyProtection="1">
      <alignment vertical="center" shrinkToFit="1"/>
      <protection locked="0"/>
    </xf>
    <xf numFmtId="38" fontId="18" fillId="2" borderId="0" xfId="2" applyFont="1" applyFill="1" applyBorder="1" applyAlignment="1" applyProtection="1">
      <alignment vertical="center" shrinkToFit="1"/>
      <protection hidden="1"/>
    </xf>
    <xf numFmtId="177" fontId="17" fillId="2" borderId="23" xfId="0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vertical="center" shrinkToFit="1"/>
      <protection locked="0"/>
    </xf>
    <xf numFmtId="38" fontId="18" fillId="2" borderId="34" xfId="2" applyFont="1" applyFill="1" applyBorder="1" applyAlignment="1">
      <alignment vertical="center" shrinkToFit="1"/>
    </xf>
    <xf numFmtId="38" fontId="20" fillId="2" borderId="37" xfId="2" applyFont="1" applyFill="1" applyBorder="1" applyAlignment="1" applyProtection="1">
      <alignment vertical="center" shrinkToFit="1"/>
      <protection hidden="1"/>
    </xf>
    <xf numFmtId="38" fontId="20" fillId="2" borderId="34" xfId="2" applyFont="1" applyFill="1" applyBorder="1" applyAlignment="1" applyProtection="1">
      <alignment vertical="center" shrinkToFit="1"/>
      <protection hidden="1"/>
    </xf>
    <xf numFmtId="177" fontId="18" fillId="2" borderId="38" xfId="2" applyNumberFormat="1" applyFont="1" applyFill="1" applyBorder="1" applyAlignment="1" applyProtection="1">
      <alignment vertical="center" shrinkToFit="1"/>
      <protection hidden="1"/>
    </xf>
    <xf numFmtId="38" fontId="18" fillId="2" borderId="36" xfId="2" applyFont="1" applyFill="1" applyBorder="1" applyAlignment="1" applyProtection="1">
      <alignment vertical="center" shrinkToFit="1"/>
      <protection locked="0"/>
    </xf>
    <xf numFmtId="38" fontId="18" fillId="2" borderId="52" xfId="2" applyFont="1" applyFill="1" applyBorder="1" applyAlignment="1" applyProtection="1">
      <alignment vertical="center" shrinkToFit="1"/>
      <protection locked="0"/>
    </xf>
    <xf numFmtId="38" fontId="18" fillId="2" borderId="39" xfId="2" applyFont="1" applyFill="1" applyBorder="1" applyAlignment="1" applyProtection="1">
      <alignment vertical="center" shrinkToFit="1"/>
      <protection locked="0"/>
    </xf>
    <xf numFmtId="38" fontId="18" fillId="2" borderId="36" xfId="2" applyFont="1" applyFill="1" applyBorder="1" applyAlignment="1" applyProtection="1">
      <alignment vertical="center" shrinkToFit="1"/>
      <protection hidden="1"/>
    </xf>
    <xf numFmtId="177" fontId="18" fillId="2" borderId="38" xfId="0" applyNumberFormat="1" applyFont="1" applyFill="1" applyBorder="1" applyAlignment="1" applyProtection="1">
      <alignment vertical="center" shrinkToFit="1"/>
      <protection hidden="1"/>
    </xf>
    <xf numFmtId="0" fontId="17" fillId="0" borderId="2" xfId="0" applyFont="1" applyBorder="1" applyAlignment="1">
      <alignment horizontal="center" vertical="center" shrinkToFit="1"/>
    </xf>
    <xf numFmtId="38" fontId="17" fillId="0" borderId="4" xfId="2" applyFont="1" applyFill="1" applyBorder="1" applyAlignment="1" applyProtection="1">
      <alignment vertical="center" shrinkToFit="1"/>
      <protection hidden="1"/>
    </xf>
    <xf numFmtId="38" fontId="16" fillId="0" borderId="6" xfId="2" applyFont="1" applyFill="1" applyBorder="1" applyAlignment="1" applyProtection="1">
      <alignment vertical="center" shrinkToFit="1"/>
      <protection hidden="1"/>
    </xf>
    <xf numFmtId="38" fontId="17" fillId="0" borderId="8" xfId="2" applyFont="1" applyFill="1" applyBorder="1" applyAlignment="1" applyProtection="1">
      <alignment vertical="center" shrinkToFit="1"/>
      <protection hidden="1"/>
    </xf>
    <xf numFmtId="38" fontId="16" fillId="0" borderId="53" xfId="2" applyFont="1" applyFill="1" applyBorder="1" applyAlignment="1" applyProtection="1">
      <alignment vertical="center" shrinkToFit="1"/>
      <protection hidden="1"/>
    </xf>
    <xf numFmtId="38" fontId="17" fillId="0" borderId="7" xfId="2" applyFont="1" applyFill="1" applyBorder="1" applyAlignment="1" applyProtection="1">
      <alignment vertical="center" shrinkToFit="1"/>
      <protection hidden="1"/>
    </xf>
    <xf numFmtId="38" fontId="16" fillId="0" borderId="22" xfId="2" applyFont="1" applyFill="1" applyBorder="1" applyAlignment="1" applyProtection="1">
      <alignment vertical="center" shrinkToFit="1"/>
      <protection hidden="1"/>
    </xf>
    <xf numFmtId="177" fontId="17" fillId="0" borderId="24" xfId="0" applyNumberFormat="1" applyFont="1" applyBorder="1" applyAlignment="1" applyProtection="1">
      <alignment vertical="center" shrinkToFit="1"/>
      <protection hidden="1"/>
    </xf>
    <xf numFmtId="0" fontId="17" fillId="0" borderId="0" xfId="0" applyFont="1" applyAlignment="1">
      <alignment horizontal="center" vertical="center" shrinkToFit="1"/>
    </xf>
    <xf numFmtId="38" fontId="17" fillId="0" borderId="0" xfId="2" applyFont="1" applyFill="1" applyBorder="1" applyAlignment="1" applyProtection="1">
      <alignment vertical="center" shrinkToFit="1"/>
      <protection hidden="1"/>
    </xf>
    <xf numFmtId="38" fontId="16" fillId="0" borderId="0" xfId="2" applyFont="1" applyFill="1" applyBorder="1" applyAlignment="1" applyProtection="1">
      <alignment vertical="center" shrinkToFit="1"/>
      <protection hidden="1"/>
    </xf>
    <xf numFmtId="38" fontId="27" fillId="0" borderId="0" xfId="2" applyFont="1" applyFill="1" applyBorder="1" applyAlignment="1" applyProtection="1">
      <alignment vertical="center" shrinkToFit="1"/>
      <protection hidden="1"/>
    </xf>
    <xf numFmtId="38" fontId="17" fillId="0" borderId="45" xfId="2" applyFont="1" applyFill="1" applyBorder="1" applyAlignment="1" applyProtection="1">
      <alignment horizontal="center" vertical="center" shrinkToFit="1"/>
      <protection hidden="1"/>
    </xf>
    <xf numFmtId="38" fontId="17" fillId="0" borderId="54" xfId="2" applyFont="1" applyFill="1" applyBorder="1" applyAlignment="1" applyProtection="1">
      <alignment horizontal="right" vertical="center" shrinkToFit="1"/>
      <protection hidden="1"/>
    </xf>
    <xf numFmtId="38" fontId="28" fillId="0" borderId="0" xfId="1" applyNumberFormat="1" applyFont="1" applyFill="1" applyBorder="1" applyAlignment="1" applyProtection="1">
      <alignment horizontal="center" vertical="center" shrinkToFit="1"/>
    </xf>
    <xf numFmtId="38" fontId="17" fillId="0" borderId="0" xfId="2" applyFont="1" applyFill="1" applyBorder="1" applyAlignment="1">
      <alignment shrinkToFit="1"/>
    </xf>
    <xf numFmtId="38" fontId="18" fillId="0" borderId="0" xfId="2" applyFont="1" applyFill="1" applyBorder="1" applyAlignment="1">
      <alignment shrinkToFit="1"/>
    </xf>
    <xf numFmtId="176" fontId="17" fillId="0" borderId="0" xfId="0" applyNumberFormat="1" applyFont="1" applyAlignment="1">
      <alignment shrinkToFit="1"/>
    </xf>
    <xf numFmtId="38" fontId="17" fillId="0" borderId="0" xfId="2" applyFont="1" applyAlignment="1">
      <alignment shrinkToFit="1"/>
    </xf>
    <xf numFmtId="0" fontId="17" fillId="0" borderId="0" xfId="0" applyFont="1" applyAlignment="1">
      <alignment horizontal="right" shrinkToFit="1"/>
    </xf>
    <xf numFmtId="38" fontId="17" fillId="0" borderId="41" xfId="2" applyFont="1" applyFill="1" applyBorder="1" applyAlignment="1" applyProtection="1">
      <alignment vertical="center" shrinkToFit="1"/>
      <protection locked="0"/>
    </xf>
    <xf numFmtId="38" fontId="16" fillId="0" borderId="41" xfId="2" applyFont="1" applyFill="1" applyBorder="1" applyAlignment="1" applyProtection="1">
      <alignment vertical="center" shrinkToFit="1"/>
      <protection locked="0"/>
    </xf>
    <xf numFmtId="38" fontId="16" fillId="0" borderId="0" xfId="2" applyFont="1" applyFill="1" applyBorder="1" applyAlignment="1" applyProtection="1">
      <alignment vertical="center" shrinkToFit="1"/>
      <protection locked="0"/>
    </xf>
    <xf numFmtId="38" fontId="17" fillId="0" borderId="42" xfId="2" applyFont="1" applyFill="1" applyBorder="1" applyAlignment="1" applyProtection="1">
      <alignment vertical="center" shrinkToFit="1"/>
      <protection locked="0"/>
    </xf>
    <xf numFmtId="38" fontId="18" fillId="2" borderId="41" xfId="2" applyFont="1" applyFill="1" applyBorder="1" applyAlignment="1" applyProtection="1">
      <alignment vertical="center" shrinkToFit="1"/>
      <protection locked="0"/>
    </xf>
    <xf numFmtId="38" fontId="18" fillId="2" borderId="43" xfId="2" applyFont="1" applyFill="1" applyBorder="1" applyAlignment="1" applyProtection="1">
      <alignment vertical="center" shrinkToFit="1"/>
      <protection locked="0"/>
    </xf>
    <xf numFmtId="38" fontId="25" fillId="2" borderId="34" xfId="2" applyFont="1" applyFill="1" applyBorder="1" applyAlignment="1" applyProtection="1">
      <alignment vertical="center" shrinkToFit="1"/>
      <protection hidden="1"/>
    </xf>
    <xf numFmtId="38" fontId="16" fillId="0" borderId="40" xfId="2" applyFont="1" applyFill="1" applyBorder="1" applyAlignment="1" applyProtection="1">
      <alignment vertical="center" shrinkToFit="1"/>
      <protection hidden="1"/>
    </xf>
    <xf numFmtId="38" fontId="16" fillId="0" borderId="8" xfId="2" applyFont="1" applyFill="1" applyBorder="1" applyAlignment="1" applyProtection="1">
      <alignment vertical="center" shrinkToFit="1"/>
      <protection hidden="1"/>
    </xf>
    <xf numFmtId="0" fontId="33" fillId="0" borderId="0" xfId="0" applyFont="1" applyAlignment="1">
      <alignment shrinkToFit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1" fillId="0" borderId="21" xfId="2" applyFont="1" applyFill="1" applyBorder="1" applyAlignment="1" applyProtection="1">
      <alignment horizontal="center" vertical="center" shrinkToFit="1"/>
      <protection hidden="1"/>
    </xf>
    <xf numFmtId="38" fontId="17" fillId="0" borderId="15" xfId="2" applyFont="1" applyFill="1" applyBorder="1" applyAlignment="1" applyProtection="1">
      <alignment horizontal="right" vertical="center" shrinkToFit="1"/>
      <protection locked="0"/>
    </xf>
    <xf numFmtId="38" fontId="23" fillId="0" borderId="18" xfId="2" applyFont="1" applyFill="1" applyBorder="1" applyAlignment="1" applyProtection="1">
      <alignment horizontal="right" vertical="center" shrinkToFit="1"/>
      <protection locked="0"/>
    </xf>
    <xf numFmtId="38" fontId="19" fillId="0" borderId="17" xfId="2" applyFont="1" applyFill="1" applyBorder="1" applyAlignment="1" applyProtection="1">
      <alignment horizontal="center" vertical="center" shrinkToFit="1"/>
      <protection hidden="1"/>
    </xf>
    <xf numFmtId="178" fontId="21" fillId="0" borderId="18" xfId="2" applyNumberFormat="1" applyFont="1" applyFill="1" applyBorder="1" applyAlignment="1" applyProtection="1">
      <alignment horizontal="center" vertical="center" shrinkToFit="1"/>
      <protection hidden="1"/>
    </xf>
    <xf numFmtId="38" fontId="21" fillId="0" borderId="18" xfId="2" applyFont="1" applyFill="1" applyBorder="1" applyAlignment="1" applyProtection="1">
      <alignment horizontal="center" vertical="center" shrinkToFit="1"/>
      <protection hidden="1"/>
    </xf>
    <xf numFmtId="38" fontId="24" fillId="0" borderId="18" xfId="2" applyFont="1" applyFill="1" applyBorder="1" applyAlignment="1" applyProtection="1">
      <alignment horizontal="center" vertical="center" shrinkToFit="1"/>
      <protection hidden="1"/>
    </xf>
    <xf numFmtId="38" fontId="17" fillId="0" borderId="26" xfId="2" applyFont="1" applyFill="1" applyBorder="1" applyAlignment="1" applyProtection="1">
      <alignment horizontal="right" vertical="center" shrinkToFit="1"/>
      <protection locked="0"/>
    </xf>
    <xf numFmtId="38" fontId="23" fillId="0" borderId="30" xfId="2" applyFont="1" applyFill="1" applyBorder="1" applyAlignment="1" applyProtection="1">
      <alignment horizontal="right" vertical="center" shrinkToFit="1"/>
      <protection locked="0"/>
    </xf>
    <xf numFmtId="38" fontId="19" fillId="0" borderId="29" xfId="2" applyFont="1" applyFill="1" applyBorder="1" applyAlignment="1" applyProtection="1">
      <alignment horizontal="center" vertical="center" shrinkToFit="1"/>
      <protection hidden="1"/>
    </xf>
    <xf numFmtId="38" fontId="24" fillId="0" borderId="30" xfId="2" applyFont="1" applyFill="1" applyBorder="1" applyAlignment="1" applyProtection="1">
      <alignment horizontal="center" vertical="center" shrinkToFit="1"/>
      <protection hidden="1"/>
    </xf>
    <xf numFmtId="38" fontId="18" fillId="2" borderId="15" xfId="2" applyFont="1" applyFill="1" applyBorder="1" applyAlignment="1" applyProtection="1">
      <alignment horizontal="right" vertical="center" shrinkToFit="1"/>
      <protection locked="0"/>
    </xf>
    <xf numFmtId="38" fontId="18" fillId="2" borderId="18" xfId="2" applyFont="1" applyFill="1" applyBorder="1" applyAlignment="1" applyProtection="1">
      <alignment horizontal="right" vertical="center" shrinkToFit="1"/>
      <protection hidden="1"/>
    </xf>
    <xf numFmtId="38" fontId="18" fillId="2" borderId="18" xfId="2" applyFont="1" applyFill="1" applyBorder="1" applyAlignment="1" applyProtection="1">
      <alignment vertical="center" shrinkToFit="1"/>
      <protection hidden="1"/>
    </xf>
    <xf numFmtId="38" fontId="20" fillId="2" borderId="17" xfId="2" applyFont="1" applyFill="1" applyBorder="1" applyAlignment="1" applyProtection="1">
      <alignment horizontal="center" vertical="center" shrinkToFit="1"/>
      <protection hidden="1"/>
    </xf>
    <xf numFmtId="38" fontId="20" fillId="2" borderId="18" xfId="2" applyFont="1" applyFill="1" applyBorder="1" applyAlignment="1" applyProtection="1">
      <alignment horizontal="center" vertical="center" shrinkToFit="1"/>
      <protection hidden="1"/>
    </xf>
    <xf numFmtId="38" fontId="19" fillId="0" borderId="18" xfId="2" applyFont="1" applyFill="1" applyBorder="1" applyAlignment="1" applyProtection="1">
      <alignment horizontal="center" vertical="center" shrinkToFit="1"/>
      <protection hidden="1"/>
    </xf>
    <xf numFmtId="177" fontId="25" fillId="0" borderId="23" xfId="2" applyNumberFormat="1" applyFont="1" applyFill="1" applyBorder="1" applyAlignment="1" applyProtection="1">
      <alignment vertical="center" shrinkToFit="1"/>
      <protection hidden="1"/>
    </xf>
    <xf numFmtId="38" fontId="18" fillId="2" borderId="33" xfId="2" applyFont="1" applyFill="1" applyBorder="1" applyAlignment="1" applyProtection="1">
      <alignment horizontal="right" vertical="center" shrinkToFit="1"/>
      <protection locked="0"/>
    </xf>
    <xf numFmtId="38" fontId="18" fillId="2" borderId="34" xfId="2" applyFont="1" applyFill="1" applyBorder="1" applyAlignment="1" applyProtection="1">
      <alignment horizontal="right" vertical="center" shrinkToFit="1"/>
      <protection hidden="1"/>
    </xf>
    <xf numFmtId="38" fontId="18" fillId="2" borderId="34" xfId="2" applyFont="1" applyFill="1" applyBorder="1" applyAlignment="1" applyProtection="1">
      <alignment vertical="center" shrinkToFit="1"/>
      <protection hidden="1"/>
    </xf>
    <xf numFmtId="38" fontId="20" fillId="2" borderId="37" xfId="2" applyFont="1" applyFill="1" applyBorder="1" applyAlignment="1" applyProtection="1">
      <alignment horizontal="center" vertical="center" shrinkToFit="1"/>
      <protection hidden="1"/>
    </xf>
    <xf numFmtId="38" fontId="20" fillId="2" borderId="34" xfId="2" applyFont="1" applyFill="1" applyBorder="1" applyAlignment="1" applyProtection="1">
      <alignment horizontal="center" vertical="center" shrinkToFit="1"/>
      <protection hidden="1"/>
    </xf>
    <xf numFmtId="38" fontId="17" fillId="0" borderId="4" xfId="2" applyFont="1" applyFill="1" applyBorder="1" applyAlignment="1" applyProtection="1">
      <alignment horizontal="right" vertical="center" shrinkToFit="1"/>
      <protection hidden="1"/>
    </xf>
    <xf numFmtId="38" fontId="22" fillId="0" borderId="6" xfId="2" applyFont="1" applyFill="1" applyBorder="1" applyAlignment="1" applyProtection="1">
      <alignment horizontal="right" vertical="center" shrinkToFit="1"/>
      <protection hidden="1"/>
    </xf>
    <xf numFmtId="0" fontId="35" fillId="0" borderId="1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35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left" indent="5"/>
    </xf>
    <xf numFmtId="38" fontId="17" fillId="0" borderId="54" xfId="2" applyFont="1" applyFill="1" applyBorder="1" applyAlignment="1" applyProtection="1">
      <alignment horizontal="right" vertical="center"/>
      <protection hidden="1"/>
    </xf>
    <xf numFmtId="0" fontId="17" fillId="2" borderId="3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17" fillId="0" borderId="54" xfId="0" applyFont="1" applyBorder="1" applyAlignment="1">
      <alignment horizontal="right"/>
    </xf>
    <xf numFmtId="0" fontId="29" fillId="0" borderId="0" xfId="1" applyFont="1" applyAlignment="1" applyProtection="1">
      <alignment horizont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7" fillId="0" borderId="61" xfId="0" applyFont="1" applyBorder="1" applyAlignment="1">
      <alignment horizontal="center"/>
    </xf>
    <xf numFmtId="0" fontId="21" fillId="2" borderId="5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shrinkToFit="1"/>
    </xf>
    <xf numFmtId="0" fontId="19" fillId="2" borderId="66" xfId="0" applyFont="1" applyFill="1" applyBorder="1" applyAlignment="1">
      <alignment horizontal="center" vertical="center" shrinkToFit="1"/>
    </xf>
    <xf numFmtId="0" fontId="17" fillId="2" borderId="13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20" fillId="2" borderId="67" xfId="0" applyFont="1" applyFill="1" applyBorder="1" applyAlignment="1">
      <alignment horizontal="center" vertical="center" shrinkToFit="1"/>
    </xf>
    <xf numFmtId="0" fontId="20" fillId="2" borderId="68" xfId="0" applyFont="1" applyFill="1" applyBorder="1" applyAlignment="1">
      <alignment horizontal="center" vertical="center" shrinkToFit="1"/>
    </xf>
    <xf numFmtId="0" fontId="20" fillId="2" borderId="69" xfId="0" applyFont="1" applyFill="1" applyBorder="1" applyAlignment="1">
      <alignment horizontal="center" vertical="center" shrinkToFit="1"/>
    </xf>
    <xf numFmtId="0" fontId="32" fillId="0" borderId="70" xfId="0" applyFont="1" applyBorder="1" applyAlignment="1" applyProtection="1">
      <alignment horizontal="center" shrinkToFit="1"/>
      <protection locked="0"/>
    </xf>
    <xf numFmtId="0" fontId="34" fillId="0" borderId="61" xfId="0" applyFont="1" applyBorder="1" applyAlignment="1">
      <alignment horizontal="center" shrinkToFit="1"/>
    </xf>
    <xf numFmtId="0" fontId="29" fillId="0" borderId="0" xfId="1" applyFont="1" applyAlignment="1" applyProtection="1">
      <alignment horizont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20" fillId="2" borderId="63" xfId="0" applyFont="1" applyFill="1" applyBorder="1" applyAlignment="1">
      <alignment horizontal="center" vertical="center" shrinkToFit="1"/>
    </xf>
    <xf numFmtId="0" fontId="20" fillId="2" borderId="64" xfId="0" applyFont="1" applyFill="1" applyBorder="1" applyAlignment="1">
      <alignment horizontal="center" vertical="center" shrinkToFit="1"/>
    </xf>
    <xf numFmtId="0" fontId="21" fillId="2" borderId="55" xfId="0" applyFont="1" applyFill="1" applyBorder="1" applyAlignment="1">
      <alignment horizontal="center" vertical="center" shrinkToFit="1"/>
    </xf>
    <xf numFmtId="0" fontId="21" fillId="2" borderId="56" xfId="0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17" fillId="2" borderId="62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/>
    </xf>
    <xf numFmtId="0" fontId="17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20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190500</xdr:colOff>
      <xdr:row>61</xdr:row>
      <xdr:rowOff>57150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showOutlineSymbols="0" view="pageBreakPreview" zoomScale="130" zoomScaleNormal="100" zoomScaleSheetLayoutView="130" workbookViewId="0">
      <selection activeCell="A2" sqref="A2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44" t="s">
        <v>47</v>
      </c>
      <c r="B1" s="244"/>
      <c r="C1" s="244"/>
      <c r="D1" s="244"/>
      <c r="E1" s="3"/>
      <c r="F1" s="2"/>
    </row>
    <row r="2" spans="1:6" ht="26.25" customHeight="1">
      <c r="A2" s="4"/>
      <c r="B2" s="4"/>
      <c r="C2" s="5" t="s">
        <v>81</v>
      </c>
      <c r="D2" s="4"/>
      <c r="E2" s="3"/>
      <c r="F2" s="2"/>
    </row>
    <row r="3" spans="1:6" ht="32.25" customHeight="1">
      <c r="A3" s="6"/>
      <c r="B3" s="7"/>
      <c r="C3" s="8" t="s">
        <v>48</v>
      </c>
      <c r="D3" s="9"/>
      <c r="E3" s="9"/>
      <c r="F3" s="10"/>
    </row>
    <row r="4" spans="1:6" ht="23.25" customHeight="1">
      <c r="A4" s="10"/>
      <c r="B4" s="10"/>
      <c r="C4" s="11"/>
      <c r="D4" s="10"/>
      <c r="E4" s="10"/>
      <c r="F4" s="10"/>
    </row>
    <row r="5" spans="1:6" ht="28.5" customHeight="1">
      <c r="A5" s="12"/>
      <c r="B5" s="13"/>
      <c r="C5" s="14"/>
      <c r="D5" s="10"/>
      <c r="E5" s="10"/>
      <c r="F5" s="10"/>
    </row>
    <row r="6" spans="1:6" ht="15.75" customHeight="1">
      <c r="A6" s="12"/>
      <c r="B6" s="13"/>
      <c r="C6" s="13"/>
      <c r="D6" s="10"/>
      <c r="E6" s="10"/>
      <c r="F6" s="10"/>
    </row>
    <row r="7" spans="1:6" ht="28.5" customHeight="1">
      <c r="A7" s="12"/>
      <c r="B7" s="13"/>
      <c r="C7" s="14"/>
      <c r="D7" s="10"/>
      <c r="E7" s="10"/>
      <c r="F7" s="10"/>
    </row>
    <row r="8" spans="1:6" ht="15.75" customHeight="1">
      <c r="A8" s="12"/>
      <c r="B8" s="13"/>
      <c r="C8" s="13"/>
      <c r="D8" s="10"/>
      <c r="E8" s="10"/>
      <c r="F8" s="10"/>
    </row>
    <row r="9" spans="1:6" ht="28.5" customHeight="1">
      <c r="A9" s="12"/>
      <c r="B9" s="13"/>
      <c r="C9" s="14"/>
      <c r="D9" s="10"/>
      <c r="E9" s="10"/>
      <c r="F9" s="10"/>
    </row>
    <row r="10" spans="1:6" ht="15.75" customHeight="1">
      <c r="A10" s="12"/>
      <c r="B10" s="13"/>
      <c r="C10" s="13"/>
      <c r="D10" s="10"/>
      <c r="E10" s="10"/>
      <c r="F10" s="10"/>
    </row>
    <row r="11" spans="1:6" ht="28.5" customHeight="1">
      <c r="A11" s="12"/>
      <c r="B11" s="13"/>
      <c r="C11" s="14"/>
      <c r="D11" s="10"/>
      <c r="E11" s="10"/>
      <c r="F11" s="10"/>
    </row>
    <row r="12" spans="1:6" ht="28.5">
      <c r="A12" s="10"/>
      <c r="B12" s="15"/>
      <c r="C12" s="11"/>
      <c r="D12" s="10"/>
      <c r="E12" s="10"/>
      <c r="F12" s="10"/>
    </row>
    <row r="13" spans="1:6">
      <c r="A13" s="10"/>
      <c r="B13" s="10"/>
      <c r="C13" s="10"/>
      <c r="D13" s="10"/>
      <c r="E13" s="10"/>
      <c r="F13" s="10"/>
    </row>
    <row r="14" spans="1:6">
      <c r="A14" s="10"/>
      <c r="B14" s="10"/>
      <c r="C14" s="10"/>
      <c r="D14" s="10"/>
      <c r="E14" s="10"/>
      <c r="F14" s="10"/>
    </row>
    <row r="15" spans="1:6">
      <c r="A15" s="10"/>
      <c r="B15" s="10"/>
      <c r="C15" s="10"/>
      <c r="D15" s="10"/>
      <c r="E15" s="10"/>
      <c r="F15" s="10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G31"/>
  <sheetViews>
    <sheetView showGridLines="0" showZeros="0" tabSelected="1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G19" sqref="G19"/>
    </sheetView>
  </sheetViews>
  <sheetFormatPr defaultRowHeight="12"/>
  <cols>
    <col min="1" max="1" width="0.875" style="17" customWidth="1"/>
    <col min="2" max="4" width="6.125" style="17" customWidth="1"/>
    <col min="5" max="5" width="5.5" style="17" bestFit="1" customWidth="1"/>
    <col min="6" max="7" width="6.125" style="17" customWidth="1"/>
    <col min="8" max="8" width="5.5" style="17" customWidth="1"/>
    <col min="9" max="10" width="7" style="17" customWidth="1"/>
    <col min="11" max="11" width="5.5" style="17" customWidth="1"/>
    <col min="12" max="13" width="5.875" style="17" customWidth="1"/>
    <col min="14" max="14" width="6.25" style="17" customWidth="1"/>
    <col min="15" max="16" width="5.25" style="17" customWidth="1"/>
    <col min="17" max="17" width="5.5" style="17" customWidth="1"/>
    <col min="18" max="19" width="4" style="17" customWidth="1"/>
    <col min="20" max="21" width="6.25" style="17" customWidth="1"/>
    <col min="22" max="22" width="5.5" style="17" customWidth="1"/>
    <col min="23" max="24" width="4.125" style="17" customWidth="1"/>
    <col min="25" max="25" width="5.5" style="17" customWidth="1"/>
    <col min="26" max="27" width="5.125" style="17" customWidth="1"/>
    <col min="28" max="29" width="7.75" style="17" customWidth="1"/>
    <col min="30" max="30" width="5.875" style="17" customWidth="1"/>
    <col min="31" max="31" width="6.5" style="17" customWidth="1"/>
    <col min="32" max="38" width="6.875" style="17" customWidth="1"/>
    <col min="39" max="43" width="9.125" style="17" bestFit="1" customWidth="1"/>
    <col min="44" max="44" width="9.25" style="17" bestFit="1" customWidth="1"/>
    <col min="45" max="16384" width="9" style="17"/>
  </cols>
  <sheetData>
    <row r="1" spans="1:32" ht="36.75" customHeight="1">
      <c r="A1" s="252" t="s">
        <v>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16" t="s">
        <v>77</v>
      </c>
      <c r="AD1" s="16"/>
    </row>
    <row r="2" spans="1:32" ht="21.75" customHeight="1" thickBot="1">
      <c r="B2" s="18" t="s">
        <v>79</v>
      </c>
      <c r="AB2" s="260" t="s">
        <v>41</v>
      </c>
      <c r="AC2" s="260"/>
      <c r="AD2" s="260"/>
    </row>
    <row r="3" spans="1:32" ht="27.75" customHeight="1">
      <c r="B3" s="246"/>
      <c r="C3" s="19" t="s">
        <v>37</v>
      </c>
      <c r="D3" s="19"/>
      <c r="E3" s="19"/>
      <c r="F3" s="256" t="s">
        <v>38</v>
      </c>
      <c r="G3" s="257"/>
      <c r="H3" s="257"/>
      <c r="I3" s="22" t="s">
        <v>28</v>
      </c>
      <c r="J3" s="23"/>
      <c r="K3" s="24"/>
      <c r="L3" s="25" t="s">
        <v>36</v>
      </c>
      <c r="M3" s="19"/>
      <c r="N3" s="19"/>
      <c r="O3" s="19" t="s">
        <v>35</v>
      </c>
      <c r="P3" s="19"/>
      <c r="Q3" s="19"/>
      <c r="R3" s="250" t="s">
        <v>40</v>
      </c>
      <c r="S3" s="251"/>
      <c r="T3" s="253" t="s">
        <v>29</v>
      </c>
      <c r="U3" s="254"/>
      <c r="V3" s="255"/>
      <c r="W3" s="257" t="s">
        <v>31</v>
      </c>
      <c r="X3" s="257"/>
      <c r="Y3" s="263"/>
      <c r="Z3" s="250" t="s">
        <v>27</v>
      </c>
      <c r="AA3" s="257"/>
      <c r="AB3" s="258" t="s">
        <v>14</v>
      </c>
      <c r="AC3" s="248" t="s">
        <v>15</v>
      </c>
      <c r="AD3" s="261" t="s">
        <v>30</v>
      </c>
    </row>
    <row r="4" spans="1:32" ht="27.75" customHeight="1">
      <c r="B4" s="247"/>
      <c r="C4" s="20" t="s">
        <v>19</v>
      </c>
      <c r="D4" s="27" t="s">
        <v>20</v>
      </c>
      <c r="E4" s="28" t="s">
        <v>10</v>
      </c>
      <c r="F4" s="20" t="s">
        <v>19</v>
      </c>
      <c r="G4" s="27" t="s">
        <v>21</v>
      </c>
      <c r="H4" s="29" t="s">
        <v>10</v>
      </c>
      <c r="I4" s="30" t="s">
        <v>22</v>
      </c>
      <c r="J4" s="31" t="s">
        <v>23</v>
      </c>
      <c r="K4" s="32" t="s">
        <v>10</v>
      </c>
      <c r="L4" s="21" t="s">
        <v>19</v>
      </c>
      <c r="M4" s="27" t="s">
        <v>21</v>
      </c>
      <c r="N4" s="28" t="s">
        <v>10</v>
      </c>
      <c r="O4" s="20" t="s">
        <v>19</v>
      </c>
      <c r="P4" s="27" t="s">
        <v>21</v>
      </c>
      <c r="Q4" s="28" t="s">
        <v>10</v>
      </c>
      <c r="R4" s="33" t="s">
        <v>19</v>
      </c>
      <c r="S4" s="34" t="s">
        <v>21</v>
      </c>
      <c r="T4" s="30" t="s">
        <v>24</v>
      </c>
      <c r="U4" s="31" t="s">
        <v>25</v>
      </c>
      <c r="V4" s="32" t="s">
        <v>10</v>
      </c>
      <c r="W4" s="21" t="s">
        <v>19</v>
      </c>
      <c r="X4" s="27" t="s">
        <v>21</v>
      </c>
      <c r="Y4" s="26" t="s">
        <v>10</v>
      </c>
      <c r="Z4" s="35" t="s">
        <v>19</v>
      </c>
      <c r="AA4" s="36" t="s">
        <v>21</v>
      </c>
      <c r="AB4" s="259"/>
      <c r="AC4" s="249"/>
      <c r="AD4" s="262"/>
    </row>
    <row r="5" spans="1:32" ht="27.75" customHeight="1">
      <c r="B5" s="37" t="s">
        <v>74</v>
      </c>
      <c r="C5" s="139">
        <v>6782</v>
      </c>
      <c r="D5" s="140">
        <v>5935</v>
      </c>
      <c r="E5" s="39">
        <f>IF(ISERROR(C5*100/D5),"",C5*100/D5)</f>
        <v>114.27127211457456</v>
      </c>
      <c r="F5" s="139">
        <v>2877</v>
      </c>
      <c r="G5" s="140">
        <v>3313</v>
      </c>
      <c r="H5" s="40">
        <f t="shared" ref="H5:H19" si="0">IF(ISERROR(F5*100/G5),"",F5*100/G5)</f>
        <v>86.839722306067003</v>
      </c>
      <c r="I5" s="149">
        <f>SUM(C5,F5)</f>
        <v>9659</v>
      </c>
      <c r="J5" s="143">
        <f>SUM(D5,G5)</f>
        <v>9248</v>
      </c>
      <c r="K5" s="41">
        <f t="shared" ref="K5:K19" si="1">IF(ISERROR(I5*100/J5),"",I5*100/J5)</f>
        <v>104.44420415224913</v>
      </c>
      <c r="L5" s="144">
        <v>372</v>
      </c>
      <c r="M5" s="140">
        <v>418</v>
      </c>
      <c r="N5" s="39">
        <f t="shared" ref="N5:N19" si="2">IF(ISERROR(L5*100/M5),"",L5*100/M5)</f>
        <v>88.995215311004785</v>
      </c>
      <c r="O5" s="139">
        <v>615</v>
      </c>
      <c r="P5" s="140">
        <v>701</v>
      </c>
      <c r="Q5" s="39">
        <f t="shared" ref="Q5:Q19" si="3">IF(ISERROR(O5*100/P5),"",O5*100/P5)</f>
        <v>87.731811697574898</v>
      </c>
      <c r="R5" s="205"/>
      <c r="S5" s="144"/>
      <c r="T5" s="149">
        <f>SUM(L5,O5)</f>
        <v>987</v>
      </c>
      <c r="U5" s="143">
        <f>SUM(M5,P5)</f>
        <v>1119</v>
      </c>
      <c r="V5" s="41">
        <f t="shared" ref="V5:V19" si="4">IF(ISERROR(T5*100/U5),"",T5*100/U5)</f>
        <v>88.20375335120643</v>
      </c>
      <c r="W5" s="144">
        <v>41</v>
      </c>
      <c r="X5" s="140">
        <v>20</v>
      </c>
      <c r="Y5" s="39">
        <f t="shared" ref="Y5:Y19" si="5">IF(ISERROR(W5*100/X5),"",W5*100/X5)</f>
        <v>205</v>
      </c>
      <c r="Z5" s="147">
        <v>267</v>
      </c>
      <c r="AA5" s="148">
        <v>230</v>
      </c>
      <c r="AB5" s="149">
        <f>SUM(I5,T5,W5,Z5)</f>
        <v>10954</v>
      </c>
      <c r="AC5" s="150">
        <f>AA5+X5+P5+M5+G5+D5</f>
        <v>10617</v>
      </c>
      <c r="AD5" s="151">
        <f t="shared" ref="AD5:AD19" si="6">IF(ISERROR(AB5*100/AC5),"",AB5*100/AC5)</f>
        <v>103.17415465762457</v>
      </c>
    </row>
    <row r="6" spans="1:32" ht="27.75" customHeight="1">
      <c r="B6" s="37" t="s">
        <v>11</v>
      </c>
      <c r="C6" s="139">
        <v>7050</v>
      </c>
      <c r="D6" s="140">
        <v>7141</v>
      </c>
      <c r="E6" s="39">
        <f t="shared" ref="E6:E19" si="7">IF(ISERROR(C6*100/D6),"",C6*100/D6)</f>
        <v>98.725668673855196</v>
      </c>
      <c r="F6" s="139">
        <v>2659</v>
      </c>
      <c r="G6" s="140">
        <v>3837</v>
      </c>
      <c r="H6" s="40">
        <f t="shared" si="0"/>
        <v>69.298931456867351</v>
      </c>
      <c r="I6" s="149">
        <f t="shared" ref="I6:I17" si="8">SUM(C6,F6)</f>
        <v>9709</v>
      </c>
      <c r="J6" s="143">
        <f t="shared" ref="J6:J16" si="9">SUM(D6,G6)</f>
        <v>10978</v>
      </c>
      <c r="K6" s="41">
        <f t="shared" si="1"/>
        <v>88.440517398433229</v>
      </c>
      <c r="L6" s="144">
        <v>435</v>
      </c>
      <c r="M6" s="140">
        <v>459</v>
      </c>
      <c r="N6" s="39">
        <f t="shared" si="2"/>
        <v>94.771241830065364</v>
      </c>
      <c r="O6" s="139">
        <v>457</v>
      </c>
      <c r="P6" s="140">
        <v>821</v>
      </c>
      <c r="Q6" s="39">
        <f t="shared" si="3"/>
        <v>55.66382460414129</v>
      </c>
      <c r="R6" s="205"/>
      <c r="S6" s="144"/>
      <c r="T6" s="149">
        <f t="shared" ref="T6:T17" si="10">SUM(L6,O6)</f>
        <v>892</v>
      </c>
      <c r="U6" s="143">
        <f t="shared" ref="U6:U16" si="11">SUM(M6,P6)</f>
        <v>1280</v>
      </c>
      <c r="V6" s="41">
        <f t="shared" si="4"/>
        <v>69.6875</v>
      </c>
      <c r="W6" s="144">
        <v>29</v>
      </c>
      <c r="X6" s="140">
        <v>17</v>
      </c>
      <c r="Y6" s="39">
        <f t="shared" si="5"/>
        <v>170.58823529411765</v>
      </c>
      <c r="Z6" s="147">
        <v>323</v>
      </c>
      <c r="AA6" s="148">
        <v>346</v>
      </c>
      <c r="AB6" s="149">
        <f>SUM(I6,T6,W6,Z6)</f>
        <v>10953</v>
      </c>
      <c r="AC6" s="150">
        <f t="shared" ref="AC6:AC17" si="12">AA6+X6+P6+M6+G6+D6</f>
        <v>12621</v>
      </c>
      <c r="AD6" s="151">
        <f t="shared" si="6"/>
        <v>86.783931542666977</v>
      </c>
    </row>
    <row r="7" spans="1:32" ht="27.75" customHeight="1">
      <c r="B7" s="37" t="s">
        <v>12</v>
      </c>
      <c r="C7" s="139">
        <v>8710</v>
      </c>
      <c r="D7" s="140">
        <v>9647</v>
      </c>
      <c r="E7" s="39">
        <f t="shared" si="7"/>
        <v>90.287135897170103</v>
      </c>
      <c r="F7" s="139">
        <v>3058</v>
      </c>
      <c r="G7" s="140">
        <v>5004</v>
      </c>
      <c r="H7" s="40">
        <f t="shared" si="0"/>
        <v>61.111111111111114</v>
      </c>
      <c r="I7" s="149">
        <f t="shared" si="8"/>
        <v>11768</v>
      </c>
      <c r="J7" s="150">
        <f t="shared" si="9"/>
        <v>14651</v>
      </c>
      <c r="K7" s="41">
        <f t="shared" si="1"/>
        <v>80.322162309739952</v>
      </c>
      <c r="L7" s="144">
        <v>664</v>
      </c>
      <c r="M7" s="140">
        <v>778</v>
      </c>
      <c r="N7" s="39">
        <f t="shared" si="2"/>
        <v>85.347043701799493</v>
      </c>
      <c r="O7" s="139">
        <v>688</v>
      </c>
      <c r="P7" s="140">
        <v>1030</v>
      </c>
      <c r="Q7" s="39">
        <f t="shared" si="3"/>
        <v>66.796116504854368</v>
      </c>
      <c r="R7" s="205"/>
      <c r="S7" s="144"/>
      <c r="T7" s="149">
        <f t="shared" si="10"/>
        <v>1352</v>
      </c>
      <c r="U7" s="150">
        <f t="shared" si="11"/>
        <v>1808</v>
      </c>
      <c r="V7" s="41">
        <f t="shared" si="4"/>
        <v>74.778761061946909</v>
      </c>
      <c r="W7" s="144">
        <v>53</v>
      </c>
      <c r="X7" s="140">
        <v>45</v>
      </c>
      <c r="Y7" s="39">
        <f t="shared" si="5"/>
        <v>117.77777777777777</v>
      </c>
      <c r="Z7" s="147">
        <v>360</v>
      </c>
      <c r="AA7" s="148">
        <v>445</v>
      </c>
      <c r="AB7" s="149">
        <f>SUM(I7,T7,W7,Z7)</f>
        <v>13533</v>
      </c>
      <c r="AC7" s="150">
        <f t="shared" si="12"/>
        <v>16949</v>
      </c>
      <c r="AD7" s="151">
        <f t="shared" si="6"/>
        <v>79.845418608767474</v>
      </c>
    </row>
    <row r="8" spans="1:32" ht="27.75" customHeight="1">
      <c r="B8" s="37" t="s">
        <v>13</v>
      </c>
      <c r="C8" s="139">
        <v>6105</v>
      </c>
      <c r="D8" s="140">
        <v>5902</v>
      </c>
      <c r="E8" s="39">
        <f t="shared" si="7"/>
        <v>103.43951202982041</v>
      </c>
      <c r="F8" s="139">
        <v>2359</v>
      </c>
      <c r="G8" s="140">
        <v>3100</v>
      </c>
      <c r="H8" s="40">
        <f t="shared" si="0"/>
        <v>76.096774193548384</v>
      </c>
      <c r="I8" s="149">
        <f t="shared" si="8"/>
        <v>8464</v>
      </c>
      <c r="J8" s="143">
        <f t="shared" si="9"/>
        <v>9002</v>
      </c>
      <c r="K8" s="41">
        <f t="shared" si="1"/>
        <v>94.023550322150626</v>
      </c>
      <c r="L8" s="144">
        <v>446</v>
      </c>
      <c r="M8" s="140">
        <v>450</v>
      </c>
      <c r="N8" s="39">
        <f t="shared" si="2"/>
        <v>99.111111111111114</v>
      </c>
      <c r="O8" s="139">
        <v>607</v>
      </c>
      <c r="P8" s="140">
        <v>725</v>
      </c>
      <c r="Q8" s="39">
        <f t="shared" si="3"/>
        <v>83.724137931034477</v>
      </c>
      <c r="R8" s="206"/>
      <c r="S8" s="207"/>
      <c r="T8" s="149">
        <f>SUM(L8,O8,R8)</f>
        <v>1053</v>
      </c>
      <c r="U8" s="143">
        <f>SUM(M8,P8,S8)</f>
        <v>1175</v>
      </c>
      <c r="V8" s="41">
        <f t="shared" si="4"/>
        <v>89.61702127659575</v>
      </c>
      <c r="W8" s="144">
        <v>37</v>
      </c>
      <c r="X8" s="140">
        <v>27</v>
      </c>
      <c r="Y8" s="39">
        <f t="shared" si="5"/>
        <v>137.03703703703704</v>
      </c>
      <c r="Z8" s="147">
        <v>277</v>
      </c>
      <c r="AA8" s="148">
        <v>227</v>
      </c>
      <c r="AB8" s="149">
        <f t="shared" ref="AB8:AB10" si="13">SUM(I8,T8,W8,Z8)</f>
        <v>9831</v>
      </c>
      <c r="AC8" s="143">
        <f t="shared" si="12"/>
        <v>10431</v>
      </c>
      <c r="AD8" s="151">
        <f t="shared" si="6"/>
        <v>94.247914869140061</v>
      </c>
      <c r="AF8" s="17" t="s">
        <v>67</v>
      </c>
    </row>
    <row r="9" spans="1:32" ht="27.75" customHeight="1">
      <c r="B9" s="37" t="s">
        <v>1</v>
      </c>
      <c r="C9" s="139">
        <v>5708</v>
      </c>
      <c r="D9" s="140">
        <v>5749</v>
      </c>
      <c r="E9" s="39">
        <f t="shared" si="7"/>
        <v>99.286832492607417</v>
      </c>
      <c r="F9" s="139">
        <v>2318</v>
      </c>
      <c r="G9" s="140">
        <v>2784</v>
      </c>
      <c r="H9" s="40">
        <f t="shared" si="0"/>
        <v>83.261494252873561</v>
      </c>
      <c r="I9" s="149">
        <f t="shared" si="8"/>
        <v>8026</v>
      </c>
      <c r="J9" s="143">
        <f t="shared" si="9"/>
        <v>8533</v>
      </c>
      <c r="K9" s="41">
        <f t="shared" si="1"/>
        <v>94.058361654752133</v>
      </c>
      <c r="L9" s="144">
        <v>450</v>
      </c>
      <c r="M9" s="140">
        <v>450</v>
      </c>
      <c r="N9" s="39">
        <f t="shared" si="2"/>
        <v>100</v>
      </c>
      <c r="O9" s="139">
        <v>541</v>
      </c>
      <c r="P9" s="140">
        <v>724</v>
      </c>
      <c r="Q9" s="39">
        <f t="shared" si="3"/>
        <v>74.723756906077341</v>
      </c>
      <c r="R9" s="206"/>
      <c r="S9" s="207"/>
      <c r="T9" s="149">
        <f t="shared" si="10"/>
        <v>991</v>
      </c>
      <c r="U9" s="143">
        <f t="shared" si="11"/>
        <v>1174</v>
      </c>
      <c r="V9" s="41">
        <f t="shared" si="4"/>
        <v>84.412265758091991</v>
      </c>
      <c r="W9" s="144">
        <v>39</v>
      </c>
      <c r="X9" s="140">
        <v>18</v>
      </c>
      <c r="Y9" s="39">
        <f t="shared" si="5"/>
        <v>216.66666666666666</v>
      </c>
      <c r="Z9" s="147">
        <v>259</v>
      </c>
      <c r="AA9" s="148">
        <v>270</v>
      </c>
      <c r="AB9" s="149">
        <f t="shared" si="13"/>
        <v>9315</v>
      </c>
      <c r="AC9" s="143">
        <f t="shared" si="12"/>
        <v>9995</v>
      </c>
      <c r="AD9" s="151">
        <f t="shared" si="6"/>
        <v>93.196598299149571</v>
      </c>
    </row>
    <row r="10" spans="1:32" ht="27.75" customHeight="1">
      <c r="B10" s="42" t="s">
        <v>2</v>
      </c>
      <c r="C10" s="154">
        <v>7167</v>
      </c>
      <c r="D10" s="155">
        <v>7133</v>
      </c>
      <c r="E10" s="44">
        <f t="shared" si="7"/>
        <v>100.47665778774709</v>
      </c>
      <c r="F10" s="154">
        <v>2811</v>
      </c>
      <c r="G10" s="155">
        <v>3059</v>
      </c>
      <c r="H10" s="45">
        <f t="shared" si="0"/>
        <v>91.892775416802877</v>
      </c>
      <c r="I10" s="164">
        <f t="shared" si="8"/>
        <v>9978</v>
      </c>
      <c r="J10" s="158">
        <f t="shared" si="9"/>
        <v>10192</v>
      </c>
      <c r="K10" s="46">
        <f t="shared" si="1"/>
        <v>97.900313971742548</v>
      </c>
      <c r="L10" s="159">
        <v>591</v>
      </c>
      <c r="M10" s="155">
        <v>531</v>
      </c>
      <c r="N10" s="44">
        <f t="shared" si="2"/>
        <v>111.29943502824858</v>
      </c>
      <c r="O10" s="154">
        <v>609</v>
      </c>
      <c r="P10" s="155">
        <v>797</v>
      </c>
      <c r="Q10" s="44">
        <f t="shared" si="3"/>
        <v>76.411543287327476</v>
      </c>
      <c r="R10" s="208"/>
      <c r="S10" s="159"/>
      <c r="T10" s="164">
        <f t="shared" si="10"/>
        <v>1200</v>
      </c>
      <c r="U10" s="158">
        <f t="shared" si="11"/>
        <v>1328</v>
      </c>
      <c r="V10" s="46">
        <f t="shared" si="4"/>
        <v>90.361445783132524</v>
      </c>
      <c r="W10" s="159">
        <v>39</v>
      </c>
      <c r="X10" s="155">
        <v>23</v>
      </c>
      <c r="Y10" s="44">
        <f t="shared" si="5"/>
        <v>169.56521739130434</v>
      </c>
      <c r="Z10" s="162">
        <v>345</v>
      </c>
      <c r="AA10" s="163">
        <v>343</v>
      </c>
      <c r="AB10" s="164">
        <f t="shared" si="13"/>
        <v>11562</v>
      </c>
      <c r="AC10" s="158">
        <f t="shared" si="12"/>
        <v>11886</v>
      </c>
      <c r="AD10" s="165">
        <f t="shared" si="6"/>
        <v>97.274103987884914</v>
      </c>
    </row>
    <row r="11" spans="1:32" ht="27.75" customHeight="1">
      <c r="B11" s="118" t="s">
        <v>44</v>
      </c>
      <c r="C11" s="166">
        <f>SUBTOTAL(9,C5:C10)</f>
        <v>41522</v>
      </c>
      <c r="D11" s="167">
        <f>SUBTOTAL(9,D5:D10)</f>
        <v>41507</v>
      </c>
      <c r="E11" s="48">
        <f t="shared" si="7"/>
        <v>100.03613848266558</v>
      </c>
      <c r="F11" s="166">
        <f>SUBTOTAL(9,F5:F10)</f>
        <v>16082</v>
      </c>
      <c r="G11" s="167">
        <f>SUBTOTAL(9,G5:G10)</f>
        <v>21097</v>
      </c>
      <c r="H11" s="49">
        <f t="shared" si="0"/>
        <v>76.22884770346495</v>
      </c>
      <c r="I11" s="168">
        <f>SUBTOTAL(9,I5:I10)</f>
        <v>57604</v>
      </c>
      <c r="J11" s="169">
        <f>SUBTOTAL(9,J5:J10)</f>
        <v>62604</v>
      </c>
      <c r="K11" s="50">
        <f t="shared" si="1"/>
        <v>92.013289885630314</v>
      </c>
      <c r="L11" s="170">
        <f>SUBTOTAL(9,L5:L10)</f>
        <v>2958</v>
      </c>
      <c r="M11" s="167">
        <f>SUBTOTAL(9,M5:M10)</f>
        <v>3086</v>
      </c>
      <c r="N11" s="51">
        <f t="shared" si="2"/>
        <v>95.85223590408296</v>
      </c>
      <c r="O11" s="166">
        <f>SUBTOTAL(9,O5:O10)</f>
        <v>3517</v>
      </c>
      <c r="P11" s="167">
        <f>SUBTOTAL(9,P5:P10)</f>
        <v>4798</v>
      </c>
      <c r="Q11" s="48">
        <f t="shared" si="3"/>
        <v>73.301375573155482</v>
      </c>
      <c r="R11" s="209">
        <f>SUBTOTAL(9,R5:R10)</f>
        <v>0</v>
      </c>
      <c r="S11" s="170">
        <f>SUBTOTAL(9,S5:S10)</f>
        <v>0</v>
      </c>
      <c r="T11" s="168">
        <f>SUBTOTAL(9,T5:T10)</f>
        <v>6475</v>
      </c>
      <c r="U11" s="169">
        <f>SUBTOTAL(9,U5:U10)</f>
        <v>7884</v>
      </c>
      <c r="V11" s="52">
        <f t="shared" si="4"/>
        <v>82.128361237950273</v>
      </c>
      <c r="W11" s="170">
        <f>SUBTOTAL(9,W5:W10)</f>
        <v>238</v>
      </c>
      <c r="X11" s="167">
        <f>SUBTOTAL(9,X5:X10)</f>
        <v>150</v>
      </c>
      <c r="Y11" s="51">
        <f t="shared" si="5"/>
        <v>158.66666666666666</v>
      </c>
      <c r="Z11" s="172">
        <f>SUBTOTAL(9,Z5:Z10)</f>
        <v>1831</v>
      </c>
      <c r="AA11" s="173">
        <f>SUBTOTAL(9,AA5:AA10)</f>
        <v>1861</v>
      </c>
      <c r="AB11" s="168">
        <f>SUBTOTAL(9,AB5:AB10)</f>
        <v>66148</v>
      </c>
      <c r="AC11" s="169">
        <f>SUBTOTAL(9,AC5:AC10)</f>
        <v>72499</v>
      </c>
      <c r="AD11" s="174">
        <f t="shared" si="6"/>
        <v>91.239879170747187</v>
      </c>
    </row>
    <row r="12" spans="1:32" ht="27.75" customHeight="1">
      <c r="B12" s="37" t="s">
        <v>3</v>
      </c>
      <c r="C12" s="139">
        <v>7499</v>
      </c>
      <c r="D12" s="140">
        <v>6963</v>
      </c>
      <c r="E12" s="39">
        <f t="shared" si="7"/>
        <v>107.69783139451386</v>
      </c>
      <c r="F12" s="139">
        <v>3137</v>
      </c>
      <c r="G12" s="140">
        <v>3220</v>
      </c>
      <c r="H12" s="40">
        <f t="shared" si="0"/>
        <v>97.422360248447205</v>
      </c>
      <c r="I12" s="149">
        <f t="shared" si="8"/>
        <v>10636</v>
      </c>
      <c r="J12" s="143">
        <f t="shared" si="9"/>
        <v>10183</v>
      </c>
      <c r="K12" s="41">
        <f t="shared" si="1"/>
        <v>104.44859078856918</v>
      </c>
      <c r="L12" s="144">
        <v>567</v>
      </c>
      <c r="M12" s="140">
        <v>556</v>
      </c>
      <c r="N12" s="39">
        <f t="shared" si="2"/>
        <v>101.97841726618705</v>
      </c>
      <c r="O12" s="139">
        <v>801</v>
      </c>
      <c r="P12" s="140">
        <v>738</v>
      </c>
      <c r="Q12" s="39">
        <f t="shared" si="3"/>
        <v>108.53658536585365</v>
      </c>
      <c r="R12" s="205"/>
      <c r="S12" s="144"/>
      <c r="T12" s="149">
        <f t="shared" si="10"/>
        <v>1368</v>
      </c>
      <c r="U12" s="143">
        <f t="shared" si="11"/>
        <v>1294</v>
      </c>
      <c r="V12" s="41">
        <f t="shared" si="4"/>
        <v>105.71870170015455</v>
      </c>
      <c r="W12" s="144">
        <v>46</v>
      </c>
      <c r="X12" s="140">
        <v>40</v>
      </c>
      <c r="Y12" s="39">
        <f t="shared" si="5"/>
        <v>115</v>
      </c>
      <c r="Z12" s="147">
        <v>326</v>
      </c>
      <c r="AA12" s="148">
        <v>290</v>
      </c>
      <c r="AB12" s="149">
        <f>SUM(I12,T12,W12,Z12)</f>
        <v>12376</v>
      </c>
      <c r="AC12" s="143">
        <f t="shared" si="12"/>
        <v>11807</v>
      </c>
      <c r="AD12" s="151">
        <f t="shared" si="6"/>
        <v>104.81917506563903</v>
      </c>
    </row>
    <row r="13" spans="1:32" ht="27.75" customHeight="1">
      <c r="B13" s="37" t="s">
        <v>4</v>
      </c>
      <c r="C13" s="139">
        <v>5644</v>
      </c>
      <c r="D13" s="140">
        <v>5594</v>
      </c>
      <c r="E13" s="39">
        <f t="shared" si="7"/>
        <v>100.89381480157311</v>
      </c>
      <c r="F13" s="139">
        <v>2555</v>
      </c>
      <c r="G13" s="140">
        <v>2686</v>
      </c>
      <c r="H13" s="40">
        <f t="shared" si="0"/>
        <v>95.122859270290391</v>
      </c>
      <c r="I13" s="149">
        <f t="shared" si="8"/>
        <v>8199</v>
      </c>
      <c r="J13" s="143">
        <f t="shared" si="9"/>
        <v>8280</v>
      </c>
      <c r="K13" s="41">
        <f t="shared" si="1"/>
        <v>99.021739130434781</v>
      </c>
      <c r="L13" s="144">
        <v>539</v>
      </c>
      <c r="M13" s="140">
        <v>597</v>
      </c>
      <c r="N13" s="39">
        <f t="shared" si="2"/>
        <v>90.284757118927971</v>
      </c>
      <c r="O13" s="139">
        <v>637</v>
      </c>
      <c r="P13" s="140">
        <v>768</v>
      </c>
      <c r="Q13" s="39">
        <f t="shared" si="3"/>
        <v>82.942708333333329</v>
      </c>
      <c r="R13" s="205"/>
      <c r="S13" s="144"/>
      <c r="T13" s="149">
        <f t="shared" si="10"/>
        <v>1176</v>
      </c>
      <c r="U13" s="143">
        <f t="shared" si="11"/>
        <v>1365</v>
      </c>
      <c r="V13" s="41">
        <f t="shared" si="4"/>
        <v>86.15384615384616</v>
      </c>
      <c r="W13" s="144">
        <v>47</v>
      </c>
      <c r="X13" s="140">
        <v>51</v>
      </c>
      <c r="Y13" s="39">
        <f t="shared" si="5"/>
        <v>92.156862745098039</v>
      </c>
      <c r="Z13" s="147">
        <v>254</v>
      </c>
      <c r="AA13" s="148">
        <v>265</v>
      </c>
      <c r="AB13" s="149">
        <f>SUM(I13,T13,W13,Z13)</f>
        <v>9676</v>
      </c>
      <c r="AC13" s="143">
        <f t="shared" si="12"/>
        <v>9961</v>
      </c>
      <c r="AD13" s="151">
        <f t="shared" si="6"/>
        <v>97.13884148177894</v>
      </c>
    </row>
    <row r="14" spans="1:32" ht="27.75" customHeight="1">
      <c r="B14" s="37" t="s">
        <v>5</v>
      </c>
      <c r="C14" s="139">
        <v>7189</v>
      </c>
      <c r="D14" s="140">
        <v>7411</v>
      </c>
      <c r="E14" s="39">
        <f t="shared" si="7"/>
        <v>97.004452840372423</v>
      </c>
      <c r="F14" s="139">
        <v>3416</v>
      </c>
      <c r="G14" s="140">
        <v>3697</v>
      </c>
      <c r="H14" s="40">
        <f t="shared" si="0"/>
        <v>92.399242629158778</v>
      </c>
      <c r="I14" s="149">
        <f t="shared" si="8"/>
        <v>10605</v>
      </c>
      <c r="J14" s="143">
        <f t="shared" si="9"/>
        <v>11108</v>
      </c>
      <c r="K14" s="41">
        <f t="shared" si="1"/>
        <v>95.471732084983799</v>
      </c>
      <c r="L14" s="144">
        <v>642</v>
      </c>
      <c r="M14" s="140">
        <v>632</v>
      </c>
      <c r="N14" s="39">
        <f t="shared" si="2"/>
        <v>101.58227848101266</v>
      </c>
      <c r="O14" s="139">
        <v>781</v>
      </c>
      <c r="P14" s="140">
        <v>831</v>
      </c>
      <c r="Q14" s="39">
        <f t="shared" si="3"/>
        <v>93.983152827918175</v>
      </c>
      <c r="R14" s="205"/>
      <c r="S14" s="144"/>
      <c r="T14" s="149">
        <f t="shared" si="10"/>
        <v>1423</v>
      </c>
      <c r="U14" s="143">
        <f t="shared" si="11"/>
        <v>1463</v>
      </c>
      <c r="V14" s="41">
        <f t="shared" si="4"/>
        <v>97.265892002734105</v>
      </c>
      <c r="W14" s="144">
        <v>56</v>
      </c>
      <c r="X14" s="140">
        <v>60</v>
      </c>
      <c r="Y14" s="39">
        <f t="shared" si="5"/>
        <v>93.333333333333329</v>
      </c>
      <c r="Z14" s="147">
        <v>297</v>
      </c>
      <c r="AA14" s="148">
        <v>318</v>
      </c>
      <c r="AB14" s="149">
        <f>SUM(I14,T14,W14,Z14)</f>
        <v>12381</v>
      </c>
      <c r="AC14" s="143">
        <f t="shared" si="12"/>
        <v>12949</v>
      </c>
      <c r="AD14" s="151">
        <f t="shared" si="6"/>
        <v>95.613560892733034</v>
      </c>
    </row>
    <row r="15" spans="1:32" ht="27.75" customHeight="1">
      <c r="B15" s="37" t="s">
        <v>6</v>
      </c>
      <c r="C15" s="139">
        <v>6975</v>
      </c>
      <c r="D15" s="140">
        <v>6884</v>
      </c>
      <c r="E15" s="39">
        <f t="shared" si="7"/>
        <v>101.321905868681</v>
      </c>
      <c r="F15" s="139">
        <v>3377</v>
      </c>
      <c r="G15" s="140">
        <v>3151</v>
      </c>
      <c r="H15" s="40">
        <f t="shared" si="0"/>
        <v>107.1723262456363</v>
      </c>
      <c r="I15" s="149">
        <f t="shared" si="8"/>
        <v>10352</v>
      </c>
      <c r="J15" s="143">
        <f t="shared" si="9"/>
        <v>10035</v>
      </c>
      <c r="K15" s="41">
        <f t="shared" si="1"/>
        <v>103.15894369706029</v>
      </c>
      <c r="L15" s="144">
        <v>474</v>
      </c>
      <c r="M15" s="140">
        <v>422</v>
      </c>
      <c r="N15" s="39">
        <f t="shared" si="2"/>
        <v>112.32227488151659</v>
      </c>
      <c r="O15" s="139">
        <v>663</v>
      </c>
      <c r="P15" s="140">
        <v>733</v>
      </c>
      <c r="Q15" s="39">
        <f t="shared" si="3"/>
        <v>90.45020463847203</v>
      </c>
      <c r="R15" s="205"/>
      <c r="S15" s="144"/>
      <c r="T15" s="149">
        <f t="shared" si="10"/>
        <v>1137</v>
      </c>
      <c r="U15" s="143">
        <f t="shared" si="11"/>
        <v>1155</v>
      </c>
      <c r="V15" s="41">
        <f t="shared" si="4"/>
        <v>98.441558441558442</v>
      </c>
      <c r="W15" s="144">
        <v>57</v>
      </c>
      <c r="X15" s="140">
        <v>40</v>
      </c>
      <c r="Y15" s="39">
        <f t="shared" si="5"/>
        <v>142.5</v>
      </c>
      <c r="Z15" s="147">
        <v>299</v>
      </c>
      <c r="AA15" s="148">
        <v>250</v>
      </c>
      <c r="AB15" s="149">
        <f t="shared" ref="AB15:AB17" si="14">SUM(I15,T15,W15,Z15)</f>
        <v>11845</v>
      </c>
      <c r="AC15" s="143">
        <f t="shared" si="12"/>
        <v>11480</v>
      </c>
      <c r="AD15" s="151">
        <f>IF(ISERROR(AB15*100/AC15),"",AB15*100/AC15)</f>
        <v>103.17944250871081</v>
      </c>
    </row>
    <row r="16" spans="1:32" ht="27.75" customHeight="1">
      <c r="B16" s="37" t="s">
        <v>7</v>
      </c>
      <c r="C16" s="139">
        <v>7457</v>
      </c>
      <c r="D16" s="140">
        <v>7070</v>
      </c>
      <c r="E16" s="39">
        <f t="shared" si="7"/>
        <v>105.47383309759547</v>
      </c>
      <c r="F16" s="139">
        <v>2889</v>
      </c>
      <c r="G16" s="140">
        <v>3495</v>
      </c>
      <c r="H16" s="40">
        <f t="shared" si="0"/>
        <v>82.66094420600858</v>
      </c>
      <c r="I16" s="149">
        <f t="shared" si="8"/>
        <v>10346</v>
      </c>
      <c r="J16" s="143">
        <f t="shared" si="9"/>
        <v>10565</v>
      </c>
      <c r="K16" s="41">
        <f t="shared" si="1"/>
        <v>97.927117841930908</v>
      </c>
      <c r="L16" s="144">
        <v>551</v>
      </c>
      <c r="M16" s="140">
        <v>430</v>
      </c>
      <c r="N16" s="39">
        <f t="shared" si="2"/>
        <v>128.13953488372093</v>
      </c>
      <c r="O16" s="139">
        <v>725</v>
      </c>
      <c r="P16" s="140">
        <v>752</v>
      </c>
      <c r="Q16" s="39">
        <f t="shared" si="3"/>
        <v>96.409574468085111</v>
      </c>
      <c r="R16" s="205"/>
      <c r="S16" s="144"/>
      <c r="T16" s="149">
        <f t="shared" si="10"/>
        <v>1276</v>
      </c>
      <c r="U16" s="143">
        <f t="shared" si="11"/>
        <v>1182</v>
      </c>
      <c r="V16" s="41">
        <f t="shared" si="4"/>
        <v>107.95262267343486</v>
      </c>
      <c r="W16" s="144">
        <v>44</v>
      </c>
      <c r="X16" s="140">
        <v>43</v>
      </c>
      <c r="Y16" s="39">
        <f t="shared" si="5"/>
        <v>102.32558139534883</v>
      </c>
      <c r="Z16" s="147">
        <v>291</v>
      </c>
      <c r="AA16" s="148">
        <v>275</v>
      </c>
      <c r="AB16" s="149">
        <f t="shared" si="14"/>
        <v>11957</v>
      </c>
      <c r="AC16" s="143">
        <f t="shared" si="12"/>
        <v>12065</v>
      </c>
      <c r="AD16" s="151">
        <f t="shared" si="6"/>
        <v>99.104848736013267</v>
      </c>
    </row>
    <row r="17" spans="2:33" ht="27.75" customHeight="1">
      <c r="B17" s="37" t="s">
        <v>8</v>
      </c>
      <c r="C17" s="139">
        <v>6032</v>
      </c>
      <c r="D17" s="155">
        <v>6582</v>
      </c>
      <c r="E17" s="39">
        <f t="shared" si="7"/>
        <v>91.643877240960194</v>
      </c>
      <c r="F17" s="139">
        <v>2268</v>
      </c>
      <c r="G17" s="155">
        <v>3235</v>
      </c>
      <c r="H17" s="40">
        <f t="shared" si="0"/>
        <v>70.108191653786704</v>
      </c>
      <c r="I17" s="149">
        <f t="shared" si="8"/>
        <v>8300</v>
      </c>
      <c r="J17" s="143">
        <f>D17+G17</f>
        <v>9817</v>
      </c>
      <c r="K17" s="41">
        <f t="shared" si="1"/>
        <v>84.547214016501982</v>
      </c>
      <c r="L17" s="144">
        <v>623</v>
      </c>
      <c r="M17" s="155">
        <v>576</v>
      </c>
      <c r="N17" s="39">
        <f t="shared" si="2"/>
        <v>108.15972222222223</v>
      </c>
      <c r="O17" s="139">
        <v>598</v>
      </c>
      <c r="P17" s="155">
        <v>877</v>
      </c>
      <c r="Q17" s="39">
        <f t="shared" si="3"/>
        <v>68.187001140250857</v>
      </c>
      <c r="R17" s="205"/>
      <c r="S17" s="144"/>
      <c r="T17" s="149">
        <f t="shared" si="10"/>
        <v>1221</v>
      </c>
      <c r="U17" s="143">
        <f>M17+P17</f>
        <v>1453</v>
      </c>
      <c r="V17" s="41">
        <f t="shared" si="4"/>
        <v>84.033035099793537</v>
      </c>
      <c r="W17" s="144">
        <v>39</v>
      </c>
      <c r="X17" s="155">
        <v>47</v>
      </c>
      <c r="Y17" s="39">
        <f t="shared" si="5"/>
        <v>82.978723404255319</v>
      </c>
      <c r="Z17" s="147">
        <v>272</v>
      </c>
      <c r="AA17" s="148">
        <v>342</v>
      </c>
      <c r="AB17" s="149">
        <f t="shared" si="14"/>
        <v>9832</v>
      </c>
      <c r="AC17" s="143">
        <f t="shared" si="12"/>
        <v>11659</v>
      </c>
      <c r="AD17" s="151">
        <f t="shared" si="6"/>
        <v>84.329702375846992</v>
      </c>
      <c r="AF17" s="53"/>
    </row>
    <row r="18" spans="2:33" ht="27.75" customHeight="1">
      <c r="B18" s="119" t="s">
        <v>45</v>
      </c>
      <c r="C18" s="175">
        <f>SUBTOTAL(9,C12:C17)</f>
        <v>40796</v>
      </c>
      <c r="D18" s="176">
        <f>SUBTOTAL(9,D12:D17)</f>
        <v>40504</v>
      </c>
      <c r="E18" s="56">
        <f t="shared" si="7"/>
        <v>100.72091645269603</v>
      </c>
      <c r="F18" s="175">
        <f>SUBTOTAL(9,F12:F17)</f>
        <v>17642</v>
      </c>
      <c r="G18" s="176">
        <f>SUBTOTAL(9,G12:G17)</f>
        <v>19484</v>
      </c>
      <c r="H18" s="57">
        <f t="shared" si="0"/>
        <v>90.546089098747686</v>
      </c>
      <c r="I18" s="177">
        <f>SUBTOTAL(9,I12:I17)</f>
        <v>58438</v>
      </c>
      <c r="J18" s="178">
        <f>SUBTOTAL(9,J12:J17)</f>
        <v>59988</v>
      </c>
      <c r="K18" s="179">
        <f t="shared" si="1"/>
        <v>97.41614989664599</v>
      </c>
      <c r="L18" s="180">
        <f>SUBTOTAL(9,L12:L17)</f>
        <v>3396</v>
      </c>
      <c r="M18" s="176">
        <f>SUBTOTAL(9,M12:M17)</f>
        <v>3213</v>
      </c>
      <c r="N18" s="56">
        <f t="shared" si="2"/>
        <v>105.69561157796451</v>
      </c>
      <c r="O18" s="175">
        <f>SUBTOTAL(9,O12:O17)</f>
        <v>4205</v>
      </c>
      <c r="P18" s="176">
        <f>SUBTOTAL(9,P12:P17)</f>
        <v>4699</v>
      </c>
      <c r="Q18" s="56">
        <f t="shared" si="3"/>
        <v>89.487124920195782</v>
      </c>
      <c r="R18" s="210">
        <f>SUBTOTAL(9,R12:R17)</f>
        <v>0</v>
      </c>
      <c r="S18" s="180">
        <f>SUBTOTAL(9,S12:S17)</f>
        <v>0</v>
      </c>
      <c r="T18" s="177">
        <f>SUBTOTAL(9,T12:T17)</f>
        <v>7601</v>
      </c>
      <c r="U18" s="211">
        <f>SUBTOTAL(9,U12:U17)</f>
        <v>7912</v>
      </c>
      <c r="V18" s="179">
        <f t="shared" si="4"/>
        <v>96.069261880687563</v>
      </c>
      <c r="W18" s="180">
        <f>SUBTOTAL(9,W12:W17)</f>
        <v>289</v>
      </c>
      <c r="X18" s="176">
        <f>SUBTOTAL(9,X12:X17)</f>
        <v>281</v>
      </c>
      <c r="Y18" s="56">
        <f t="shared" si="5"/>
        <v>102.84697508896797</v>
      </c>
      <c r="Z18" s="182">
        <f>SUBTOTAL(9,Z12:Z17)</f>
        <v>1739</v>
      </c>
      <c r="AA18" s="183">
        <f>SUBTOTAL(9,AA12:AA17)</f>
        <v>1740</v>
      </c>
      <c r="AB18" s="177">
        <f>SUBTOTAL(9,AB12:AB17)</f>
        <v>68067</v>
      </c>
      <c r="AC18" s="178">
        <f>SUBTOTAL(9,AC12:AC17)</f>
        <v>69921</v>
      </c>
      <c r="AD18" s="184">
        <f t="shared" si="6"/>
        <v>97.348436092161151</v>
      </c>
    </row>
    <row r="19" spans="2:33" ht="27.75" customHeight="1" thickBot="1">
      <c r="B19" s="58" t="s">
        <v>0</v>
      </c>
      <c r="C19" s="186">
        <f>SUBTOTAL(9,C5:C18)</f>
        <v>82318</v>
      </c>
      <c r="D19" s="187">
        <f>SUBTOTAL(9,D5:D18)</f>
        <v>82011</v>
      </c>
      <c r="E19" s="59">
        <f t="shared" si="7"/>
        <v>100.37434002755728</v>
      </c>
      <c r="F19" s="186">
        <f>SUBTOTAL(9,F5:F18)</f>
        <v>33724</v>
      </c>
      <c r="G19" s="187">
        <f>SUBTOTAL(9,G5:G18)</f>
        <v>40581</v>
      </c>
      <c r="H19" s="60">
        <f t="shared" si="0"/>
        <v>83.10292994258397</v>
      </c>
      <c r="I19" s="61">
        <f>SUBTOTAL(9,I5:I18)</f>
        <v>116042</v>
      </c>
      <c r="J19" s="62">
        <f>SUBTOTAL(9,J5:J18)</f>
        <v>122592</v>
      </c>
      <c r="K19" s="63">
        <f t="shared" si="1"/>
        <v>94.657073871051949</v>
      </c>
      <c r="L19" s="188">
        <f>SUBTOTAL(9,L5:L18)</f>
        <v>6354</v>
      </c>
      <c r="M19" s="187">
        <f>SUBTOTAL(9,M5:M18)</f>
        <v>6299</v>
      </c>
      <c r="N19" s="59">
        <f t="shared" si="2"/>
        <v>100.87315446896332</v>
      </c>
      <c r="O19" s="186">
        <f>SUBTOTAL(9,O5:O18)</f>
        <v>7722</v>
      </c>
      <c r="P19" s="187">
        <f>SUBTOTAL(9,P5:P18)</f>
        <v>9497</v>
      </c>
      <c r="Q19" s="59">
        <f t="shared" si="3"/>
        <v>81.309887332841953</v>
      </c>
      <c r="R19" s="212">
        <f>SUBTOTAL(9,R5:R18)</f>
        <v>0</v>
      </c>
      <c r="S19" s="213">
        <f>SUBTOTAL(9,S5:S18)</f>
        <v>0</v>
      </c>
      <c r="T19" s="61">
        <f>SUBTOTAL(9,T5:T18)</f>
        <v>14076</v>
      </c>
      <c r="U19" s="62">
        <f>SUBTOTAL(9,U5:U18)</f>
        <v>15796</v>
      </c>
      <c r="V19" s="63">
        <f t="shared" si="4"/>
        <v>89.11116738414789</v>
      </c>
      <c r="W19" s="188">
        <f>SUBTOTAL(9,W5:W18)</f>
        <v>527</v>
      </c>
      <c r="X19" s="187">
        <f>SUBTOTAL(9,X5:X18)</f>
        <v>431</v>
      </c>
      <c r="Y19" s="59">
        <f t="shared" si="5"/>
        <v>122.2737819025522</v>
      </c>
      <c r="Z19" s="190">
        <f>SUBTOTAL(9,Z5:Z18)</f>
        <v>3570</v>
      </c>
      <c r="AA19" s="191">
        <f>SUBTOTAL(9,AA5:AA18)</f>
        <v>3601</v>
      </c>
      <c r="AB19" s="61">
        <f>SUBTOTAL(9,AB5:AB18)</f>
        <v>134215</v>
      </c>
      <c r="AC19" s="62">
        <f>SUBTOTAL(9,AC5:AC18)</f>
        <v>142420</v>
      </c>
      <c r="AD19" s="192">
        <f t="shared" si="6"/>
        <v>94.238870945091975</v>
      </c>
    </row>
    <row r="20" spans="2:33" ht="12" customHeight="1">
      <c r="B20" s="64"/>
      <c r="C20" s="65"/>
      <c r="D20" s="66"/>
      <c r="E20" s="67"/>
      <c r="F20" s="65"/>
      <c r="G20" s="66"/>
      <c r="H20" s="67"/>
      <c r="I20" s="68"/>
      <c r="J20" s="66"/>
      <c r="K20" s="69"/>
      <c r="L20" s="65"/>
      <c r="M20" s="66"/>
      <c r="N20" s="67"/>
      <c r="O20" s="65"/>
      <c r="P20" s="66"/>
      <c r="Q20" s="67"/>
      <c r="R20" s="70"/>
      <c r="S20" s="70"/>
      <c r="T20" s="65"/>
      <c r="U20" s="66"/>
      <c r="V20" s="69"/>
      <c r="W20" s="65"/>
      <c r="X20" s="66"/>
      <c r="Y20" s="67"/>
      <c r="Z20" s="65"/>
      <c r="AA20" s="66"/>
      <c r="AB20" s="245" t="s">
        <v>46</v>
      </c>
      <c r="AC20" s="245"/>
      <c r="AD20" s="245"/>
    </row>
    <row r="21" spans="2:33" ht="14.25" customHeight="1">
      <c r="B21" s="71"/>
      <c r="C21" s="71"/>
      <c r="D21" s="71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3"/>
      <c r="AC21" s="72"/>
      <c r="AD21" s="74"/>
    </row>
    <row r="22" spans="2:33" ht="22.5" customHeight="1">
      <c r="B22" s="71"/>
      <c r="C22" s="71"/>
      <c r="D22" s="71"/>
      <c r="E22" s="71"/>
      <c r="AF22" s="75"/>
      <c r="AG22" s="73"/>
    </row>
    <row r="23" spans="2:33" ht="22.5" customHeight="1">
      <c r="AF23" s="75"/>
      <c r="AG23" s="73"/>
    </row>
    <row r="24" spans="2:33" ht="22.5" customHeight="1">
      <c r="AF24" s="75"/>
      <c r="AG24" s="73"/>
    </row>
    <row r="25" spans="2:33" ht="22.5" customHeight="1">
      <c r="N25" s="17" t="s">
        <v>73</v>
      </c>
      <c r="AF25" s="75"/>
      <c r="AG25" s="73"/>
    </row>
    <row r="26" spans="2:33" ht="22.5" customHeight="1">
      <c r="M26" s="17" t="s">
        <v>69</v>
      </c>
      <c r="AF26" s="75"/>
      <c r="AG26" s="73"/>
    </row>
    <row r="27" spans="2:33" ht="22.5" customHeight="1">
      <c r="I27" s="17" t="s">
        <v>67</v>
      </c>
      <c r="AF27" s="75"/>
      <c r="AG27" s="73"/>
    </row>
    <row r="28" spans="2:33" ht="22.5" customHeight="1">
      <c r="AG28" s="73"/>
    </row>
    <row r="31" spans="2:33">
      <c r="E31" s="17" t="s">
        <v>67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D5:AD19 AA11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&amp;R&amp;"メイリオ,レギュラー"&amp;6Chiba-JADA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I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J17" sqref="J17"/>
    </sheetView>
  </sheetViews>
  <sheetFormatPr defaultRowHeight="12"/>
  <cols>
    <col min="1" max="1" width="0.875" style="17" customWidth="1"/>
    <col min="2" max="2" width="5.625" style="17" customWidth="1"/>
    <col min="3" max="4" width="6.625" style="17" customWidth="1"/>
    <col min="5" max="5" width="5.5" style="17" bestFit="1" customWidth="1"/>
    <col min="6" max="7" width="6.125" style="17" customWidth="1"/>
    <col min="8" max="8" width="5.5" style="17" customWidth="1"/>
    <col min="9" max="10" width="6.375" style="17" customWidth="1"/>
    <col min="11" max="11" width="5.5" style="17" customWidth="1"/>
    <col min="12" max="13" width="8.25" style="17" customWidth="1"/>
    <col min="14" max="14" width="6.375" style="17" customWidth="1"/>
    <col min="15" max="15" width="5.125" style="17" customWidth="1"/>
    <col min="16" max="16" width="8.125" style="17" bestFit="1" customWidth="1"/>
    <col min="17" max="18" width="5.125" style="17" customWidth="1"/>
    <col min="19" max="20" width="6.875" style="17" customWidth="1"/>
    <col min="21" max="21" width="5.875" style="17" customWidth="1"/>
    <col min="22" max="22" width="6.5" style="17" customWidth="1"/>
    <col min="23" max="29" width="6.875" style="17" customWidth="1"/>
    <col min="30" max="34" width="9.125" style="17" bestFit="1" customWidth="1"/>
    <col min="35" max="35" width="9.25" style="17" bestFit="1" customWidth="1"/>
    <col min="36" max="16384" width="9" style="17"/>
  </cols>
  <sheetData>
    <row r="1" spans="1:35" ht="26.25" customHeight="1">
      <c r="A1" s="266" t="s">
        <v>62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76"/>
      <c r="P1" s="76"/>
      <c r="Q1" s="76"/>
      <c r="R1" s="76"/>
      <c r="S1" s="76"/>
      <c r="T1" s="76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</row>
    <row r="2" spans="1:35" ht="26.25" customHeight="1" thickBot="1">
      <c r="B2" s="18" t="s">
        <v>80</v>
      </c>
      <c r="M2" s="269" t="s">
        <v>78</v>
      </c>
      <c r="N2" s="269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27.75" customHeight="1">
      <c r="B3" s="78"/>
      <c r="C3" s="256" t="s">
        <v>49</v>
      </c>
      <c r="D3" s="257"/>
      <c r="E3" s="263"/>
      <c r="F3" s="256" t="s">
        <v>50</v>
      </c>
      <c r="G3" s="257"/>
      <c r="H3" s="263"/>
      <c r="I3" s="256" t="s">
        <v>51</v>
      </c>
      <c r="J3" s="257"/>
      <c r="K3" s="257"/>
      <c r="L3" s="267" t="s">
        <v>52</v>
      </c>
      <c r="M3" s="248" t="s">
        <v>53</v>
      </c>
      <c r="N3" s="261" t="s">
        <v>54</v>
      </c>
    </row>
    <row r="4" spans="1:35" ht="27.75" customHeight="1">
      <c r="B4" s="79"/>
      <c r="C4" s="20" t="s">
        <v>55</v>
      </c>
      <c r="D4" s="27" t="s">
        <v>56</v>
      </c>
      <c r="E4" s="28" t="s">
        <v>10</v>
      </c>
      <c r="F4" s="20" t="s">
        <v>57</v>
      </c>
      <c r="G4" s="27" t="s">
        <v>58</v>
      </c>
      <c r="H4" s="28" t="s">
        <v>10</v>
      </c>
      <c r="I4" s="20" t="s">
        <v>57</v>
      </c>
      <c r="J4" s="27" t="s">
        <v>58</v>
      </c>
      <c r="K4" s="29" t="s">
        <v>10</v>
      </c>
      <c r="L4" s="268"/>
      <c r="M4" s="270"/>
      <c r="N4" s="262"/>
    </row>
    <row r="5" spans="1:35" ht="27.75" customHeight="1">
      <c r="B5" s="37" t="s">
        <v>74</v>
      </c>
      <c r="C5" s="80">
        <v>3899</v>
      </c>
      <c r="D5" s="81">
        <v>4836</v>
      </c>
      <c r="E5" s="39">
        <f t="shared" ref="E5:E19" si="0">IF(ISERROR(C5*100/D5),"",(C5*100/D5))</f>
        <v>80.624483043837884</v>
      </c>
      <c r="F5" s="38">
        <v>1076</v>
      </c>
      <c r="G5" s="82">
        <v>1347</v>
      </c>
      <c r="H5" s="39">
        <f t="shared" ref="H5:H19" si="1">IF(ISERROR(F5*100/G5),"",(F5*100/G5))</f>
        <v>79.881217520415746</v>
      </c>
      <c r="I5" s="38">
        <v>24</v>
      </c>
      <c r="J5" s="82">
        <v>20</v>
      </c>
      <c r="K5" s="40">
        <f t="shared" ref="K5:K19" si="2">IF(ISERROR(I5*100/J5),"",(I5*100/J5))</f>
        <v>120</v>
      </c>
      <c r="L5" s="83">
        <f>C5+F5+I5</f>
        <v>4999</v>
      </c>
      <c r="M5" s="84">
        <f>D5+G5+J5</f>
        <v>6203</v>
      </c>
      <c r="N5" s="85">
        <f t="shared" ref="N5:N19" si="3">IF(ISERROR(L5*100/M5),"",(L5*100/M5))</f>
        <v>80.590037078832822</v>
      </c>
    </row>
    <row r="6" spans="1:35" ht="27.75" customHeight="1">
      <c r="B6" s="37" t="s">
        <v>59</v>
      </c>
      <c r="C6" s="80">
        <v>3895</v>
      </c>
      <c r="D6" s="81">
        <v>4878</v>
      </c>
      <c r="E6" s="39">
        <f t="shared" si="0"/>
        <v>79.848298482984831</v>
      </c>
      <c r="F6" s="38">
        <v>869</v>
      </c>
      <c r="G6" s="82">
        <v>1437</v>
      </c>
      <c r="H6" s="39">
        <f t="shared" si="1"/>
        <v>60.473208072372998</v>
      </c>
      <c r="I6" s="38">
        <v>11</v>
      </c>
      <c r="J6" s="82">
        <v>23</v>
      </c>
      <c r="K6" s="40">
        <f t="shared" si="2"/>
        <v>47.826086956521742</v>
      </c>
      <c r="L6" s="83">
        <f t="shared" ref="L6:L19" si="4">C6+F6+I6</f>
        <v>4775</v>
      </c>
      <c r="M6" s="86">
        <f t="shared" ref="M6:M17" si="5">D6+G6+J6</f>
        <v>6338</v>
      </c>
      <c r="N6" s="87">
        <f t="shared" si="3"/>
        <v>75.339223729883244</v>
      </c>
    </row>
    <row r="7" spans="1:35" ht="27.75" customHeight="1">
      <c r="B7" s="37" t="s">
        <v>60</v>
      </c>
      <c r="C7" s="80">
        <v>4412</v>
      </c>
      <c r="D7" s="81">
        <v>5648</v>
      </c>
      <c r="E7" s="39">
        <f t="shared" si="0"/>
        <v>78.116147308781876</v>
      </c>
      <c r="F7" s="38">
        <v>1226</v>
      </c>
      <c r="G7" s="82">
        <v>1763</v>
      </c>
      <c r="H7" s="39">
        <f t="shared" si="1"/>
        <v>69.540555870674993</v>
      </c>
      <c r="I7" s="38">
        <v>26</v>
      </c>
      <c r="J7" s="82">
        <v>26</v>
      </c>
      <c r="K7" s="40">
        <f t="shared" si="2"/>
        <v>100</v>
      </c>
      <c r="L7" s="83">
        <f t="shared" si="4"/>
        <v>5664</v>
      </c>
      <c r="M7" s="88">
        <f t="shared" si="5"/>
        <v>7437</v>
      </c>
      <c r="N7" s="87">
        <f t="shared" si="3"/>
        <v>76.159741831383627</v>
      </c>
    </row>
    <row r="8" spans="1:35" ht="27.75" customHeight="1">
      <c r="B8" s="37" t="s">
        <v>13</v>
      </c>
      <c r="C8" s="80">
        <v>3194</v>
      </c>
      <c r="D8" s="81">
        <v>3781</v>
      </c>
      <c r="E8" s="39">
        <f t="shared" si="0"/>
        <v>84.475006612007405</v>
      </c>
      <c r="F8" s="38">
        <v>1028</v>
      </c>
      <c r="G8" s="82">
        <v>1255</v>
      </c>
      <c r="H8" s="39">
        <f t="shared" si="1"/>
        <v>81.91235059760956</v>
      </c>
      <c r="I8" s="38">
        <v>22</v>
      </c>
      <c r="J8" s="82">
        <v>17</v>
      </c>
      <c r="K8" s="40">
        <f t="shared" si="2"/>
        <v>129.41176470588235</v>
      </c>
      <c r="L8" s="83">
        <f t="shared" si="4"/>
        <v>4244</v>
      </c>
      <c r="M8" s="88">
        <f t="shared" si="5"/>
        <v>5053</v>
      </c>
      <c r="N8" s="87">
        <f t="shared" si="3"/>
        <v>83.98970908371264</v>
      </c>
    </row>
    <row r="9" spans="1:35" ht="27.75" customHeight="1">
      <c r="B9" s="37" t="s">
        <v>1</v>
      </c>
      <c r="C9" s="80">
        <v>3447</v>
      </c>
      <c r="D9" s="81">
        <v>3632</v>
      </c>
      <c r="E9" s="39">
        <f t="shared" si="0"/>
        <v>94.906387665198238</v>
      </c>
      <c r="F9" s="38">
        <v>969</v>
      </c>
      <c r="G9" s="82">
        <v>1095</v>
      </c>
      <c r="H9" s="39">
        <f t="shared" si="1"/>
        <v>88.493150684931507</v>
      </c>
      <c r="I9" s="38">
        <v>8</v>
      </c>
      <c r="J9" s="82">
        <v>14</v>
      </c>
      <c r="K9" s="40">
        <f t="shared" si="2"/>
        <v>57.142857142857146</v>
      </c>
      <c r="L9" s="83">
        <f t="shared" si="4"/>
        <v>4424</v>
      </c>
      <c r="M9" s="88">
        <f t="shared" si="5"/>
        <v>4741</v>
      </c>
      <c r="N9" s="87">
        <f t="shared" si="3"/>
        <v>93.313646909934619</v>
      </c>
    </row>
    <row r="10" spans="1:35" ht="27.75" customHeight="1">
      <c r="B10" s="42" t="s">
        <v>2</v>
      </c>
      <c r="C10" s="89">
        <v>4171</v>
      </c>
      <c r="D10" s="90">
        <v>4313</v>
      </c>
      <c r="E10" s="44">
        <f t="shared" si="0"/>
        <v>96.707628101089725</v>
      </c>
      <c r="F10" s="43">
        <v>1155</v>
      </c>
      <c r="G10" s="91">
        <v>1087</v>
      </c>
      <c r="H10" s="44">
        <f t="shared" si="1"/>
        <v>106.2557497700092</v>
      </c>
      <c r="I10" s="43">
        <v>19</v>
      </c>
      <c r="J10" s="91">
        <v>22</v>
      </c>
      <c r="K10" s="45">
        <f t="shared" si="2"/>
        <v>86.36363636363636</v>
      </c>
      <c r="L10" s="92">
        <f t="shared" si="4"/>
        <v>5345</v>
      </c>
      <c r="M10" s="93">
        <f t="shared" si="5"/>
        <v>5422</v>
      </c>
      <c r="N10" s="94">
        <f t="shared" si="3"/>
        <v>98.579859830320913</v>
      </c>
    </row>
    <row r="11" spans="1:35" ht="27.75" customHeight="1">
      <c r="B11" s="118" t="s">
        <v>44</v>
      </c>
      <c r="C11" s="95">
        <f>SUBTOTAL(9,C5:C10)</f>
        <v>23018</v>
      </c>
      <c r="D11" s="96">
        <f>SUBTOTAL(9,D5:D10)</f>
        <v>27088</v>
      </c>
      <c r="E11" s="48">
        <f t="shared" si="0"/>
        <v>84.974896633195513</v>
      </c>
      <c r="F11" s="97">
        <f>SUBTOTAL(9,F5:F10)</f>
        <v>6323</v>
      </c>
      <c r="G11" s="98">
        <f>SUBTOTAL(9,G5:G10)</f>
        <v>7984</v>
      </c>
      <c r="H11" s="48">
        <f t="shared" si="1"/>
        <v>79.195891783567134</v>
      </c>
      <c r="I11" s="97">
        <f>SUBTOTAL(9,I5:I10)</f>
        <v>110</v>
      </c>
      <c r="J11" s="98">
        <f>SUBTOTAL(9,J5:J10)</f>
        <v>122</v>
      </c>
      <c r="K11" s="99">
        <f t="shared" si="2"/>
        <v>90.163934426229503</v>
      </c>
      <c r="L11" s="100">
        <f t="shared" si="4"/>
        <v>29451</v>
      </c>
      <c r="M11" s="101">
        <f>SUBTOTAL(9,M5:M10)</f>
        <v>35194</v>
      </c>
      <c r="N11" s="102">
        <f t="shared" si="3"/>
        <v>83.6818775927715</v>
      </c>
      <c r="P11" s="53">
        <f>SUM(M5:M10)</f>
        <v>35194</v>
      </c>
    </row>
    <row r="12" spans="1:35" ht="27.75" customHeight="1">
      <c r="B12" s="37" t="s">
        <v>3</v>
      </c>
      <c r="C12" s="80">
        <v>4355</v>
      </c>
      <c r="D12" s="81">
        <v>4188</v>
      </c>
      <c r="E12" s="39">
        <f t="shared" si="0"/>
        <v>103.98758357211079</v>
      </c>
      <c r="F12" s="38">
        <v>1228</v>
      </c>
      <c r="G12" s="82">
        <v>1179</v>
      </c>
      <c r="H12" s="39">
        <f t="shared" si="1"/>
        <v>104.15606446140798</v>
      </c>
      <c r="I12" s="38">
        <v>12</v>
      </c>
      <c r="J12" s="82">
        <v>14</v>
      </c>
      <c r="K12" s="40">
        <f t="shared" si="2"/>
        <v>85.714285714285708</v>
      </c>
      <c r="L12" s="83">
        <f t="shared" si="4"/>
        <v>5595</v>
      </c>
      <c r="M12" s="88">
        <f t="shared" si="5"/>
        <v>5381</v>
      </c>
      <c r="N12" s="87">
        <f t="shared" si="3"/>
        <v>103.97695595614198</v>
      </c>
    </row>
    <row r="13" spans="1:35" ht="27.75" customHeight="1">
      <c r="B13" s="37" t="s">
        <v>4</v>
      </c>
      <c r="C13" s="80">
        <v>3676</v>
      </c>
      <c r="D13" s="81">
        <v>4155</v>
      </c>
      <c r="E13" s="39">
        <f t="shared" si="0"/>
        <v>88.471720818291217</v>
      </c>
      <c r="F13" s="38">
        <v>1200</v>
      </c>
      <c r="G13" s="82">
        <v>1164</v>
      </c>
      <c r="H13" s="39">
        <f t="shared" si="1"/>
        <v>103.09278350515464</v>
      </c>
      <c r="I13" s="38">
        <v>13</v>
      </c>
      <c r="J13" s="82">
        <v>19</v>
      </c>
      <c r="K13" s="40">
        <f t="shared" si="2"/>
        <v>68.421052631578945</v>
      </c>
      <c r="L13" s="83">
        <f t="shared" si="4"/>
        <v>4889</v>
      </c>
      <c r="M13" s="88">
        <f t="shared" si="5"/>
        <v>5338</v>
      </c>
      <c r="N13" s="87">
        <f t="shared" si="3"/>
        <v>91.588609966279506</v>
      </c>
      <c r="W13" s="75"/>
      <c r="X13" s="73"/>
    </row>
    <row r="14" spans="1:35" ht="27.75" customHeight="1">
      <c r="B14" s="37" t="s">
        <v>5</v>
      </c>
      <c r="C14" s="80">
        <v>5005</v>
      </c>
      <c r="D14" s="81">
        <v>5202</v>
      </c>
      <c r="E14" s="39">
        <f t="shared" si="0"/>
        <v>96.212995001922337</v>
      </c>
      <c r="F14" s="38">
        <v>1545</v>
      </c>
      <c r="G14" s="82">
        <v>1568</v>
      </c>
      <c r="H14" s="39">
        <f t="shared" si="1"/>
        <v>98.533163265306129</v>
      </c>
      <c r="I14" s="38">
        <v>23</v>
      </c>
      <c r="J14" s="82">
        <v>34</v>
      </c>
      <c r="K14" s="40">
        <f t="shared" si="2"/>
        <v>67.647058823529406</v>
      </c>
      <c r="L14" s="83">
        <f t="shared" si="4"/>
        <v>6573</v>
      </c>
      <c r="M14" s="88">
        <f t="shared" si="5"/>
        <v>6804</v>
      </c>
      <c r="N14" s="87">
        <f t="shared" si="3"/>
        <v>96.604938271604937</v>
      </c>
      <c r="W14" s="75"/>
      <c r="X14" s="73"/>
    </row>
    <row r="15" spans="1:35" ht="27.75" customHeight="1">
      <c r="B15" s="37" t="s">
        <v>6</v>
      </c>
      <c r="C15" s="80">
        <v>4206</v>
      </c>
      <c r="D15" s="81">
        <v>4991</v>
      </c>
      <c r="E15" s="39">
        <f t="shared" si="0"/>
        <v>84.271689040272491</v>
      </c>
      <c r="F15" s="38">
        <v>1486</v>
      </c>
      <c r="G15" s="82">
        <v>1313</v>
      </c>
      <c r="H15" s="39">
        <f t="shared" si="1"/>
        <v>113.17593297791318</v>
      </c>
      <c r="I15" s="38">
        <v>21</v>
      </c>
      <c r="J15" s="82">
        <v>19</v>
      </c>
      <c r="K15" s="40">
        <f t="shared" si="2"/>
        <v>110.52631578947368</v>
      </c>
      <c r="L15" s="83">
        <f t="shared" si="4"/>
        <v>5713</v>
      </c>
      <c r="M15" s="88">
        <f t="shared" si="5"/>
        <v>6323</v>
      </c>
      <c r="N15" s="87">
        <f t="shared" si="3"/>
        <v>90.352680689546105</v>
      </c>
      <c r="W15" s="75"/>
      <c r="X15" s="73"/>
    </row>
    <row r="16" spans="1:35" ht="27.75" customHeight="1">
      <c r="B16" s="37" t="s">
        <v>7</v>
      </c>
      <c r="C16" s="80">
        <v>4292</v>
      </c>
      <c r="D16" s="81">
        <v>5047</v>
      </c>
      <c r="E16" s="39">
        <f t="shared" si="0"/>
        <v>85.040618189023178</v>
      </c>
      <c r="F16" s="38">
        <v>1266</v>
      </c>
      <c r="G16" s="82">
        <v>1388</v>
      </c>
      <c r="H16" s="39">
        <f t="shared" si="1"/>
        <v>91.210374639769455</v>
      </c>
      <c r="I16" s="38">
        <v>24</v>
      </c>
      <c r="J16" s="82">
        <v>32</v>
      </c>
      <c r="K16" s="40">
        <f t="shared" si="2"/>
        <v>75</v>
      </c>
      <c r="L16" s="83">
        <f t="shared" si="4"/>
        <v>5582</v>
      </c>
      <c r="M16" s="88">
        <f t="shared" si="5"/>
        <v>6467</v>
      </c>
      <c r="N16" s="87">
        <f t="shared" si="3"/>
        <v>86.315138394928098</v>
      </c>
      <c r="W16" s="75"/>
      <c r="X16" s="73"/>
    </row>
    <row r="17" spans="2:24" ht="27.75" customHeight="1">
      <c r="B17" s="37" t="s">
        <v>8</v>
      </c>
      <c r="C17" s="80">
        <v>4028</v>
      </c>
      <c r="D17" s="81">
        <v>4280</v>
      </c>
      <c r="E17" s="39">
        <f t="shared" si="0"/>
        <v>94.112149532710276</v>
      </c>
      <c r="F17" s="38">
        <v>874</v>
      </c>
      <c r="G17" s="82">
        <v>1072</v>
      </c>
      <c r="H17" s="39">
        <f t="shared" si="1"/>
        <v>81.52985074626865</v>
      </c>
      <c r="I17" s="38">
        <v>16</v>
      </c>
      <c r="J17" s="82">
        <v>23</v>
      </c>
      <c r="K17" s="40">
        <f t="shared" si="2"/>
        <v>69.565217391304344</v>
      </c>
      <c r="L17" s="83">
        <f t="shared" si="4"/>
        <v>4918</v>
      </c>
      <c r="M17" s="88">
        <f t="shared" si="5"/>
        <v>5375</v>
      </c>
      <c r="N17" s="87">
        <f t="shared" si="3"/>
        <v>91.497674418604646</v>
      </c>
      <c r="W17" s="75"/>
      <c r="X17" s="73"/>
    </row>
    <row r="18" spans="2:24" ht="27.75" customHeight="1">
      <c r="B18" s="119" t="s">
        <v>45</v>
      </c>
      <c r="C18" s="103">
        <f>SUBTOTAL(9,C12:C17)</f>
        <v>25562</v>
      </c>
      <c r="D18" s="104">
        <f>SUBTOTAL(9,D12:D17)</f>
        <v>27863</v>
      </c>
      <c r="E18" s="56">
        <f t="shared" si="0"/>
        <v>91.741736352869395</v>
      </c>
      <c r="F18" s="55">
        <f>SUBTOTAL(9,F12:F17)</f>
        <v>7599</v>
      </c>
      <c r="G18" s="105">
        <f>SUBTOTAL(9,G12:G17)</f>
        <v>7684</v>
      </c>
      <c r="H18" s="56">
        <f t="shared" si="1"/>
        <v>98.893805309734518</v>
      </c>
      <c r="I18" s="55">
        <f>SUBTOTAL(9,I12:I17)</f>
        <v>109</v>
      </c>
      <c r="J18" s="105">
        <f>SUBTOTAL(9,J12:J17)</f>
        <v>141</v>
      </c>
      <c r="K18" s="57">
        <f t="shared" si="2"/>
        <v>77.304964539007088</v>
      </c>
      <c r="L18" s="106">
        <f t="shared" si="4"/>
        <v>33270</v>
      </c>
      <c r="M18" s="107">
        <f>SUBTOTAL(9,M12:M17)</f>
        <v>35688</v>
      </c>
      <c r="N18" s="108">
        <f t="shared" si="3"/>
        <v>93.224613315400134</v>
      </c>
      <c r="P18" s="53">
        <f>SUM(M12:M17)</f>
        <v>35688</v>
      </c>
      <c r="W18" s="75"/>
      <c r="X18" s="73"/>
    </row>
    <row r="19" spans="2:24" ht="27.75" customHeight="1" thickBot="1">
      <c r="B19" s="58" t="s">
        <v>0</v>
      </c>
      <c r="C19" s="109">
        <f>SUBTOTAL(9,C5:C17)</f>
        <v>48580</v>
      </c>
      <c r="D19" s="110">
        <f>SUBTOTAL(9,D5:D17)</f>
        <v>54951</v>
      </c>
      <c r="E19" s="111">
        <f t="shared" si="0"/>
        <v>88.406034467070668</v>
      </c>
      <c r="F19" s="112">
        <f>SUBTOTAL(9,F5:F17)</f>
        <v>13922</v>
      </c>
      <c r="G19" s="110">
        <f>SUBTOTAL(9,G5:G17)</f>
        <v>15668</v>
      </c>
      <c r="H19" s="113">
        <f t="shared" si="1"/>
        <v>88.856267551697727</v>
      </c>
      <c r="I19" s="112">
        <f>SUBTOTAL(9,I5:I17)</f>
        <v>219</v>
      </c>
      <c r="J19" s="110">
        <f>SUBTOTAL(9,J5:J17)</f>
        <v>263</v>
      </c>
      <c r="K19" s="114">
        <f t="shared" si="2"/>
        <v>83.269961977186313</v>
      </c>
      <c r="L19" s="115">
        <f t="shared" si="4"/>
        <v>62721</v>
      </c>
      <c r="M19" s="116">
        <f>SUBTOTAL(9,M5:M17)</f>
        <v>70882</v>
      </c>
      <c r="N19" s="117">
        <f t="shared" si="3"/>
        <v>88.486498687960278</v>
      </c>
      <c r="W19" s="75"/>
      <c r="X19" s="73"/>
    </row>
    <row r="20" spans="2:24" ht="15.75" customHeight="1">
      <c r="B20" s="264"/>
      <c r="C20" s="264"/>
      <c r="D20" s="264"/>
      <c r="E20" s="264"/>
      <c r="L20" s="265" t="s">
        <v>61</v>
      </c>
      <c r="M20" s="265"/>
      <c r="N20" s="265"/>
      <c r="W20" s="75"/>
      <c r="X20" s="73"/>
    </row>
    <row r="21" spans="2:24" ht="22.5" customHeight="1">
      <c r="B21" s="264"/>
      <c r="C21" s="264"/>
      <c r="D21" s="264"/>
      <c r="E21" s="264"/>
      <c r="W21" s="75"/>
      <c r="X21" s="73"/>
    </row>
    <row r="22" spans="2:24" ht="22.5" customHeight="1">
      <c r="W22" s="75"/>
      <c r="X22" s="73"/>
    </row>
    <row r="23" spans="2:24" ht="22.5" customHeight="1">
      <c r="W23" s="75"/>
      <c r="X23" s="73"/>
    </row>
    <row r="24" spans="2:24" ht="22.5" customHeight="1">
      <c r="W24" s="75"/>
      <c r="X24" s="73"/>
    </row>
    <row r="25" spans="2:24" ht="22.5" customHeight="1">
      <c r="W25" s="75"/>
      <c r="X25" s="73"/>
    </row>
    <row r="26" spans="2:24" ht="22.5" customHeight="1">
      <c r="X26" s="73"/>
    </row>
  </sheetData>
  <mergeCells count="10">
    <mergeCell ref="B20:E21"/>
    <mergeCell ref="L20:N20"/>
    <mergeCell ref="A1:N1"/>
    <mergeCell ref="N3:N4"/>
    <mergeCell ref="C3:E3"/>
    <mergeCell ref="F3:H3"/>
    <mergeCell ref="I3:K3"/>
    <mergeCell ref="L3:L4"/>
    <mergeCell ref="M2:N2"/>
    <mergeCell ref="M3:M4"/>
  </mergeCells>
  <phoneticPr fontId="2"/>
  <conditionalFormatting sqref="E5:E19 H5:H19 K5:K19 N5:N19">
    <cfRule type="cellIs" dxfId="2" priority="1" stopIfTrue="1" operator="lessThan">
      <formula>100</formula>
    </cfRule>
  </conditionalFormatting>
  <hyperlinks>
    <hyperlink ref="A1:N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J5" activePane="bottomRight" state="frozen"/>
      <selection activeCell="C5" sqref="C5"/>
      <selection pane="topRight" activeCell="C5" sqref="C5"/>
      <selection pane="bottomLeft" activeCell="C5" sqref="C5"/>
      <selection pane="bottomRight" activeCell="AD17" sqref="AD17"/>
    </sheetView>
  </sheetViews>
  <sheetFormatPr defaultRowHeight="12"/>
  <cols>
    <col min="1" max="1" width="0.75" style="126" customWidth="1"/>
    <col min="2" max="2" width="6.125" style="126" customWidth="1"/>
    <col min="3" max="4" width="8.125" style="126" customWidth="1"/>
    <col min="5" max="5" width="6" style="126" customWidth="1"/>
    <col min="6" max="7" width="8.125" style="126" customWidth="1"/>
    <col min="8" max="8" width="6" style="126" customWidth="1"/>
    <col min="9" max="10" width="8.625" style="126" customWidth="1"/>
    <col min="11" max="11" width="6" style="126" customWidth="1"/>
    <col min="12" max="12" width="7.125" style="126" customWidth="1"/>
    <col min="13" max="13" width="7.25" style="126" bestFit="1" customWidth="1"/>
    <col min="14" max="14" width="6.25" style="126" customWidth="1"/>
    <col min="15" max="16" width="6.625" style="126" customWidth="1"/>
    <col min="17" max="17" width="5" style="126" bestFit="1" customWidth="1"/>
    <col min="18" max="19" width="4" style="126" customWidth="1"/>
    <col min="20" max="21" width="7.125" style="126" customWidth="1"/>
    <col min="22" max="22" width="5.875" style="126" bestFit="1" customWidth="1"/>
    <col min="23" max="24" width="5.125" style="126" customWidth="1"/>
    <col min="25" max="25" width="6.75" style="126" bestFit="1" customWidth="1"/>
    <col min="26" max="26" width="5.25" style="126" customWidth="1"/>
    <col min="27" max="27" width="6.375" style="126" bestFit="1" customWidth="1"/>
    <col min="28" max="29" width="8.625" style="126" customWidth="1"/>
    <col min="30" max="30" width="5.625" style="126" customWidth="1"/>
    <col min="31" max="31" width="6.5" style="126" customWidth="1"/>
    <col min="32" max="38" width="6.875" style="126" customWidth="1"/>
    <col min="39" max="43" width="9.125" style="126" bestFit="1" customWidth="1"/>
    <col min="44" max="44" width="9.25" style="126" bestFit="1" customWidth="1"/>
    <col min="45" max="16384" width="9" style="126"/>
  </cols>
  <sheetData>
    <row r="1" spans="1:30" ht="42.75" customHeight="1">
      <c r="A1" s="282" t="s">
        <v>18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D1" s="125"/>
    </row>
    <row r="2" spans="1:30" ht="33" customHeight="1" thickBot="1">
      <c r="B2" s="280" t="s">
        <v>79</v>
      </c>
      <c r="C2" s="280"/>
      <c r="G2" s="214"/>
      <c r="H2" s="214"/>
      <c r="I2" s="214"/>
      <c r="J2" s="214" t="s">
        <v>68</v>
      </c>
      <c r="K2" s="214"/>
      <c r="L2" s="214"/>
      <c r="M2" s="214"/>
      <c r="N2" s="214"/>
      <c r="O2" s="214"/>
      <c r="P2" s="214"/>
      <c r="Q2" s="214"/>
      <c r="R2" s="214"/>
      <c r="S2" s="214"/>
      <c r="T2" s="214"/>
      <c r="AB2" s="281" t="s">
        <v>41</v>
      </c>
      <c r="AC2" s="281"/>
      <c r="AD2" s="125" t="s">
        <v>77</v>
      </c>
    </row>
    <row r="3" spans="1:30" ht="25.5" customHeight="1">
      <c r="B3" s="127"/>
      <c r="C3" s="276" t="s">
        <v>37</v>
      </c>
      <c r="D3" s="274"/>
      <c r="E3" s="275"/>
      <c r="F3" s="276" t="s">
        <v>38</v>
      </c>
      <c r="G3" s="274"/>
      <c r="H3" s="283"/>
      <c r="I3" s="277" t="s">
        <v>32</v>
      </c>
      <c r="J3" s="278"/>
      <c r="K3" s="279"/>
      <c r="L3" s="273" t="s">
        <v>76</v>
      </c>
      <c r="M3" s="274"/>
      <c r="N3" s="275"/>
      <c r="O3" s="276" t="s">
        <v>39</v>
      </c>
      <c r="P3" s="274"/>
      <c r="Q3" s="275"/>
      <c r="R3" s="276" t="s">
        <v>40</v>
      </c>
      <c r="S3" s="283"/>
      <c r="T3" s="277" t="s">
        <v>33</v>
      </c>
      <c r="U3" s="278"/>
      <c r="V3" s="279"/>
      <c r="W3" s="273" t="s">
        <v>34</v>
      </c>
      <c r="X3" s="274"/>
      <c r="Y3" s="275"/>
      <c r="Z3" s="276" t="s">
        <v>27</v>
      </c>
      <c r="AA3" s="283"/>
      <c r="AB3" s="284" t="s">
        <v>14</v>
      </c>
      <c r="AC3" s="286" t="s">
        <v>15</v>
      </c>
      <c r="AD3" s="271" t="s">
        <v>43</v>
      </c>
    </row>
    <row r="4" spans="1:30" ht="25.5" customHeight="1">
      <c r="B4" s="131"/>
      <c r="C4" s="128" t="s">
        <v>26</v>
      </c>
      <c r="D4" s="132" t="s">
        <v>21</v>
      </c>
      <c r="E4" s="130" t="s">
        <v>10</v>
      </c>
      <c r="F4" s="128" t="s">
        <v>26</v>
      </c>
      <c r="G4" s="132" t="s">
        <v>21</v>
      </c>
      <c r="H4" s="129" t="s">
        <v>10</v>
      </c>
      <c r="I4" s="133" t="s">
        <v>26</v>
      </c>
      <c r="J4" s="134" t="s">
        <v>23</v>
      </c>
      <c r="K4" s="135" t="s">
        <v>10</v>
      </c>
      <c r="L4" s="129" t="s">
        <v>26</v>
      </c>
      <c r="M4" s="132" t="s">
        <v>21</v>
      </c>
      <c r="N4" s="130" t="s">
        <v>10</v>
      </c>
      <c r="O4" s="128" t="s">
        <v>26</v>
      </c>
      <c r="P4" s="132" t="s">
        <v>21</v>
      </c>
      <c r="Q4" s="130" t="s">
        <v>10</v>
      </c>
      <c r="R4" s="128" t="s">
        <v>26</v>
      </c>
      <c r="S4" s="132" t="s">
        <v>42</v>
      </c>
      <c r="T4" s="133" t="s">
        <v>26</v>
      </c>
      <c r="U4" s="134" t="s">
        <v>21</v>
      </c>
      <c r="V4" s="135" t="s">
        <v>10</v>
      </c>
      <c r="W4" s="129" t="s">
        <v>26</v>
      </c>
      <c r="X4" s="132" t="s">
        <v>21</v>
      </c>
      <c r="Y4" s="130" t="s">
        <v>10</v>
      </c>
      <c r="Z4" s="136" t="s">
        <v>26</v>
      </c>
      <c r="AA4" s="137" t="s">
        <v>21</v>
      </c>
      <c r="AB4" s="285"/>
      <c r="AC4" s="287"/>
      <c r="AD4" s="272"/>
    </row>
    <row r="5" spans="1:30" ht="27.75" customHeight="1">
      <c r="B5" s="138" t="s">
        <v>74</v>
      </c>
      <c r="C5" s="139">
        <v>135707</v>
      </c>
      <c r="D5" s="140">
        <v>128921</v>
      </c>
      <c r="E5" s="39">
        <f>IF(ISERROR(C5*100/D5),"",C5*100/D5)</f>
        <v>105.26368861550873</v>
      </c>
      <c r="F5" s="139">
        <v>56961</v>
      </c>
      <c r="G5" s="140">
        <v>73029</v>
      </c>
      <c r="H5" s="141">
        <f>IF(ISERROR(F5*100/G5),"",F5*100/G5)</f>
        <v>77.997781703159021</v>
      </c>
      <c r="I5" s="142">
        <f t="shared" ref="I5:I17" si="0">C5+F5</f>
        <v>192668</v>
      </c>
      <c r="J5" s="143">
        <f t="shared" ref="J5:J17" si="1">SUM(D5,G5)</f>
        <v>201950</v>
      </c>
      <c r="K5" s="121">
        <f>IF(ISERROR(I5*100/J5),"",I5*100/J5)</f>
        <v>95.403812824956674</v>
      </c>
      <c r="L5" s="144">
        <v>7330</v>
      </c>
      <c r="M5" s="140">
        <v>7969</v>
      </c>
      <c r="N5" s="120">
        <f>IF(ISERROR(L5*100/M5),"",L5*100/M5)</f>
        <v>91.981428033630323</v>
      </c>
      <c r="O5" s="139">
        <v>12824</v>
      </c>
      <c r="P5" s="140">
        <v>16031</v>
      </c>
      <c r="Q5" s="120">
        <f>IF(ISERROR(O5*100/P5),"",O5*100/P5)</f>
        <v>79.99500966876677</v>
      </c>
      <c r="R5" s="145"/>
      <c r="S5" s="146"/>
      <c r="T5" s="142">
        <f>SUM(L5,O5,R5)</f>
        <v>20154</v>
      </c>
      <c r="U5" s="143">
        <f>SUM(M5,P5,S5)</f>
        <v>24000</v>
      </c>
      <c r="V5" s="121">
        <f>IF(ISERROR(T5*100/U5),"",T5*100/U5)</f>
        <v>83.974999999999994</v>
      </c>
      <c r="W5" s="144">
        <v>677</v>
      </c>
      <c r="X5" s="140">
        <v>465</v>
      </c>
      <c r="Y5" s="120">
        <f>IF(ISERROR(W5*100/X5),"",W5*100/X5)</f>
        <v>145.59139784946237</v>
      </c>
      <c r="Z5" s="147">
        <v>4760</v>
      </c>
      <c r="AA5" s="148">
        <v>4477</v>
      </c>
      <c r="AB5" s="149">
        <f>SUM(I5,T5,W5,Z5)</f>
        <v>218259</v>
      </c>
      <c r="AC5" s="150">
        <f t="shared" ref="AC5:AC17" si="2">SUM(J5,U5,X5,AA5)</f>
        <v>230892</v>
      </c>
      <c r="AD5" s="151">
        <f>IF(ISERROR(AB5*100/AC5),"",AB5*100/AC5)</f>
        <v>94.528610779065531</v>
      </c>
    </row>
    <row r="6" spans="1:30" ht="27.75" customHeight="1">
      <c r="B6" s="138" t="s">
        <v>16</v>
      </c>
      <c r="C6" s="139">
        <v>145950</v>
      </c>
      <c r="D6" s="140">
        <v>155012</v>
      </c>
      <c r="E6" s="39">
        <f t="shared" ref="E6:E19" si="3">IF(ISERROR(C6*100/D6),"",C6*100/D6)</f>
        <v>94.154000980569251</v>
      </c>
      <c r="F6" s="139">
        <v>56128</v>
      </c>
      <c r="G6" s="140">
        <v>81164</v>
      </c>
      <c r="H6" s="141">
        <f t="shared" ref="H6:H19" si="4">IF(ISERROR(F6*100/G6),"",F6*100/G6)</f>
        <v>69.153812034892312</v>
      </c>
      <c r="I6" s="142">
        <f t="shared" si="0"/>
        <v>202078</v>
      </c>
      <c r="J6" s="143">
        <f t="shared" si="1"/>
        <v>236176</v>
      </c>
      <c r="K6" s="121">
        <f t="shared" ref="K6:K19" si="5">IF(ISERROR(I6*100/J6),"",I6*100/J6)</f>
        <v>85.562461892825695</v>
      </c>
      <c r="L6" s="144">
        <v>8834</v>
      </c>
      <c r="M6" s="140">
        <v>9868</v>
      </c>
      <c r="N6" s="120">
        <f t="shared" ref="N6:N19" si="6">IF(ISERROR(L6*100/M6),"",L6*100/M6)</f>
        <v>89.521686258613698</v>
      </c>
      <c r="O6" s="139">
        <v>10715</v>
      </c>
      <c r="P6" s="140">
        <v>18729</v>
      </c>
      <c r="Q6" s="120">
        <f t="shared" ref="Q6:Q19" si="7">IF(ISERROR(O6*100/P6),"",O6*100/P6)</f>
        <v>57.210742698488971</v>
      </c>
      <c r="R6" s="145"/>
      <c r="S6" s="152"/>
      <c r="T6" s="142">
        <f t="shared" ref="T6:T17" si="8">SUM(L6,O6,R6)</f>
        <v>19549</v>
      </c>
      <c r="U6" s="143">
        <f t="shared" ref="U6:U17" si="9">SUM(M6,P6,S6)</f>
        <v>28597</v>
      </c>
      <c r="V6" s="121">
        <f t="shared" ref="V6:V19" si="10">IF(ISERROR(T6*100/U6),"",T6*100/U6)</f>
        <v>68.36031751582334</v>
      </c>
      <c r="W6" s="144">
        <v>948</v>
      </c>
      <c r="X6" s="140">
        <v>532</v>
      </c>
      <c r="Y6" s="120">
        <f t="shared" ref="Y6:Y19" si="11">IF(ISERROR(W6*100/X6),"",W6*100/X6)</f>
        <v>178.19548872180451</v>
      </c>
      <c r="Z6" s="147">
        <v>5921</v>
      </c>
      <c r="AA6" s="148">
        <v>6219</v>
      </c>
      <c r="AB6" s="149">
        <f>SUM(I6,T6,W6,Z6,S6)</f>
        <v>228496</v>
      </c>
      <c r="AC6" s="150">
        <f t="shared" si="2"/>
        <v>271524</v>
      </c>
      <c r="AD6" s="151">
        <f t="shared" ref="AD6:AD19" si="12">IF(ISERROR(AB6*100/AC6),"",AB6*100/AC6)</f>
        <v>84.153150366081817</v>
      </c>
    </row>
    <row r="7" spans="1:30" ht="27.75" customHeight="1">
      <c r="B7" s="138" t="s">
        <v>17</v>
      </c>
      <c r="C7" s="139">
        <v>197550</v>
      </c>
      <c r="D7" s="140">
        <v>215945</v>
      </c>
      <c r="E7" s="39">
        <f t="shared" si="3"/>
        <v>91.48162726620204</v>
      </c>
      <c r="F7" s="139">
        <v>70811</v>
      </c>
      <c r="G7" s="140">
        <v>113408</v>
      </c>
      <c r="H7" s="141">
        <f t="shared" si="4"/>
        <v>62.439157731376973</v>
      </c>
      <c r="I7" s="142">
        <f t="shared" si="0"/>
        <v>268361</v>
      </c>
      <c r="J7" s="150">
        <f t="shared" si="1"/>
        <v>329353</v>
      </c>
      <c r="K7" s="121">
        <f t="shared" si="5"/>
        <v>81.481267819026996</v>
      </c>
      <c r="L7" s="144">
        <v>12777</v>
      </c>
      <c r="M7" s="140">
        <v>14770</v>
      </c>
      <c r="N7" s="120">
        <f t="shared" si="6"/>
        <v>86.506431956668919</v>
      </c>
      <c r="O7" s="139">
        <v>15339</v>
      </c>
      <c r="P7" s="140">
        <v>25953</v>
      </c>
      <c r="Q7" s="120">
        <f t="shared" si="7"/>
        <v>59.102993873540633</v>
      </c>
      <c r="R7" s="145"/>
      <c r="S7" s="152"/>
      <c r="T7" s="142">
        <f t="shared" si="8"/>
        <v>28116</v>
      </c>
      <c r="U7" s="150">
        <f t="shared" si="9"/>
        <v>40723</v>
      </c>
      <c r="V7" s="121">
        <f t="shared" si="10"/>
        <v>69.042064680892864</v>
      </c>
      <c r="W7" s="144">
        <v>1122</v>
      </c>
      <c r="X7" s="140">
        <v>941</v>
      </c>
      <c r="Y7" s="120">
        <f t="shared" si="11"/>
        <v>119.23485653560043</v>
      </c>
      <c r="Z7" s="147">
        <v>7944</v>
      </c>
      <c r="AA7" s="148">
        <v>9850</v>
      </c>
      <c r="AB7" s="149">
        <f>SUM(I7,T7,W7,Z7)</f>
        <v>305543</v>
      </c>
      <c r="AC7" s="143">
        <f t="shared" si="2"/>
        <v>380867</v>
      </c>
      <c r="AD7" s="151">
        <f t="shared" si="12"/>
        <v>80.223017483793555</v>
      </c>
    </row>
    <row r="8" spans="1:30" ht="27.75" customHeight="1">
      <c r="B8" s="138" t="s">
        <v>13</v>
      </c>
      <c r="C8" s="139">
        <v>126777</v>
      </c>
      <c r="D8" s="140">
        <v>126994</v>
      </c>
      <c r="E8" s="39">
        <f t="shared" si="3"/>
        <v>99.829125785470183</v>
      </c>
      <c r="F8" s="139">
        <v>54424</v>
      </c>
      <c r="G8" s="140">
        <v>65850</v>
      </c>
      <c r="H8" s="141">
        <f t="shared" si="4"/>
        <v>82.648443432042527</v>
      </c>
      <c r="I8" s="142">
        <f t="shared" si="0"/>
        <v>181201</v>
      </c>
      <c r="J8" s="143">
        <f t="shared" si="1"/>
        <v>192844</v>
      </c>
      <c r="K8" s="121">
        <f t="shared" si="5"/>
        <v>93.962477442907215</v>
      </c>
      <c r="L8" s="144">
        <v>8897</v>
      </c>
      <c r="M8" s="140">
        <v>8456</v>
      </c>
      <c r="N8" s="120">
        <f t="shared" si="6"/>
        <v>105.21523178807946</v>
      </c>
      <c r="O8" s="139">
        <v>13343</v>
      </c>
      <c r="P8" s="140">
        <v>15138</v>
      </c>
      <c r="Q8" s="120">
        <f t="shared" si="7"/>
        <v>88.142423041352885</v>
      </c>
      <c r="R8" s="145"/>
      <c r="S8" s="152"/>
      <c r="T8" s="142">
        <f t="shared" si="8"/>
        <v>22240</v>
      </c>
      <c r="U8" s="143">
        <f t="shared" si="9"/>
        <v>23594</v>
      </c>
      <c r="V8" s="121">
        <f t="shared" si="10"/>
        <v>94.261252860896832</v>
      </c>
      <c r="W8" s="144">
        <v>611</v>
      </c>
      <c r="X8" s="140">
        <v>365</v>
      </c>
      <c r="Y8" s="39">
        <f t="shared" si="11"/>
        <v>167.39726027397259</v>
      </c>
      <c r="Z8" s="147">
        <v>5033</v>
      </c>
      <c r="AA8" s="148">
        <v>4612</v>
      </c>
      <c r="AB8" s="149">
        <f t="shared" ref="AB8:AB17" si="13">SUM(I8,T8,W8,Z8)</f>
        <v>209085</v>
      </c>
      <c r="AC8" s="143">
        <f t="shared" si="2"/>
        <v>221415</v>
      </c>
      <c r="AD8" s="151">
        <f t="shared" si="12"/>
        <v>94.431271594065436</v>
      </c>
    </row>
    <row r="9" spans="1:30" ht="27.75" customHeight="1">
      <c r="B9" s="138" t="s">
        <v>1</v>
      </c>
      <c r="C9" s="139">
        <v>121330</v>
      </c>
      <c r="D9" s="140">
        <v>119003</v>
      </c>
      <c r="E9" s="39">
        <f t="shared" si="3"/>
        <v>101.9554128887507</v>
      </c>
      <c r="F9" s="139">
        <v>55083</v>
      </c>
      <c r="G9" s="140">
        <v>60404</v>
      </c>
      <c r="H9" s="141">
        <f t="shared" si="4"/>
        <v>91.190980729752994</v>
      </c>
      <c r="I9" s="142">
        <f t="shared" si="0"/>
        <v>176413</v>
      </c>
      <c r="J9" s="143">
        <f t="shared" si="1"/>
        <v>179407</v>
      </c>
      <c r="K9" s="121">
        <f t="shared" si="5"/>
        <v>98.331168794974559</v>
      </c>
      <c r="L9" s="144">
        <v>8694</v>
      </c>
      <c r="M9" s="140">
        <v>8419</v>
      </c>
      <c r="N9" s="120">
        <f t="shared" si="6"/>
        <v>103.2664211901651</v>
      </c>
      <c r="O9" s="139">
        <v>12548</v>
      </c>
      <c r="P9" s="140">
        <v>15154</v>
      </c>
      <c r="Q9" s="120">
        <f t="shared" si="7"/>
        <v>82.803220271875418</v>
      </c>
      <c r="R9" s="145"/>
      <c r="S9" s="152"/>
      <c r="T9" s="142">
        <f t="shared" si="8"/>
        <v>21242</v>
      </c>
      <c r="U9" s="143">
        <f t="shared" si="9"/>
        <v>23573</v>
      </c>
      <c r="V9" s="121">
        <f t="shared" si="10"/>
        <v>90.111568319687777</v>
      </c>
      <c r="W9" s="144">
        <v>647</v>
      </c>
      <c r="X9" s="140">
        <v>386</v>
      </c>
      <c r="Y9" s="120">
        <f t="shared" si="11"/>
        <v>167.61658031088083</v>
      </c>
      <c r="Z9" s="147">
        <v>4799</v>
      </c>
      <c r="AA9" s="148">
        <v>4772</v>
      </c>
      <c r="AB9" s="149">
        <f>SUM(I9,T9,W9,Z9)</f>
        <v>203101</v>
      </c>
      <c r="AC9" s="143">
        <f t="shared" si="2"/>
        <v>208138</v>
      </c>
      <c r="AD9" s="151">
        <f t="shared" si="12"/>
        <v>97.579970980791586</v>
      </c>
    </row>
    <row r="10" spans="1:30" ht="27.75" customHeight="1">
      <c r="B10" s="153" t="s">
        <v>2</v>
      </c>
      <c r="C10" s="154">
        <v>146324</v>
      </c>
      <c r="D10" s="155">
        <v>154083</v>
      </c>
      <c r="E10" s="44">
        <f t="shared" si="3"/>
        <v>94.96440230265506</v>
      </c>
      <c r="F10" s="154">
        <v>64391</v>
      </c>
      <c r="G10" s="155">
        <v>72323</v>
      </c>
      <c r="H10" s="156">
        <f t="shared" si="4"/>
        <v>89.032534601717302</v>
      </c>
      <c r="I10" s="157">
        <f t="shared" si="0"/>
        <v>210715</v>
      </c>
      <c r="J10" s="158">
        <f t="shared" si="1"/>
        <v>226406</v>
      </c>
      <c r="K10" s="123">
        <f t="shared" si="5"/>
        <v>93.069529959453376</v>
      </c>
      <c r="L10" s="159">
        <v>10455</v>
      </c>
      <c r="M10" s="155">
        <v>10838</v>
      </c>
      <c r="N10" s="122">
        <f t="shared" si="6"/>
        <v>96.466137663775598</v>
      </c>
      <c r="O10" s="154">
        <v>15342</v>
      </c>
      <c r="P10" s="155">
        <v>17857</v>
      </c>
      <c r="Q10" s="122">
        <f t="shared" si="7"/>
        <v>85.915887327098616</v>
      </c>
      <c r="R10" s="160"/>
      <c r="S10" s="161"/>
      <c r="T10" s="157">
        <f t="shared" si="8"/>
        <v>25797</v>
      </c>
      <c r="U10" s="158">
        <f t="shared" si="9"/>
        <v>28695</v>
      </c>
      <c r="V10" s="123">
        <f t="shared" si="10"/>
        <v>89.900679560899107</v>
      </c>
      <c r="W10" s="159">
        <v>790</v>
      </c>
      <c r="X10" s="155">
        <v>448</v>
      </c>
      <c r="Y10" s="122">
        <f t="shared" si="11"/>
        <v>176.33928571428572</v>
      </c>
      <c r="Z10" s="162">
        <v>5969</v>
      </c>
      <c r="AA10" s="163">
        <v>6034</v>
      </c>
      <c r="AB10" s="164">
        <f t="shared" si="13"/>
        <v>243271</v>
      </c>
      <c r="AC10" s="158">
        <f t="shared" si="2"/>
        <v>261583</v>
      </c>
      <c r="AD10" s="165">
        <f t="shared" si="12"/>
        <v>92.999545077470628</v>
      </c>
    </row>
    <row r="11" spans="1:30" ht="27.75" customHeight="1">
      <c r="B11" s="118" t="s">
        <v>44</v>
      </c>
      <c r="C11" s="166">
        <f>SUBTOTAL(9,C5:C10)</f>
        <v>873638</v>
      </c>
      <c r="D11" s="167">
        <f>SUBTOTAL(9,D5:D10)</f>
        <v>899958</v>
      </c>
      <c r="E11" s="48">
        <f t="shared" si="3"/>
        <v>97.075419075112393</v>
      </c>
      <c r="F11" s="166">
        <f>SUBTOTAL(9,F5:F10)</f>
        <v>357798</v>
      </c>
      <c r="G11" s="167">
        <f>SUBTOTAL(9,G5:G10)</f>
        <v>466178</v>
      </c>
      <c r="H11" s="49">
        <f t="shared" si="4"/>
        <v>76.751369648503356</v>
      </c>
      <c r="I11" s="168">
        <f>SUBTOTAL(9,I5:I10)</f>
        <v>1231436</v>
      </c>
      <c r="J11" s="169">
        <f>SUBTOTAL(9,J5:J10)</f>
        <v>1366136</v>
      </c>
      <c r="K11" s="50">
        <f t="shared" si="5"/>
        <v>90.140073901866288</v>
      </c>
      <c r="L11" s="170">
        <f>SUBTOTAL(9,L5:L10)</f>
        <v>56987</v>
      </c>
      <c r="M11" s="167">
        <f>SUBTOTAL(9,M5:M10)</f>
        <v>60320</v>
      </c>
      <c r="N11" s="48">
        <f t="shared" si="6"/>
        <v>94.474469496021214</v>
      </c>
      <c r="O11" s="166">
        <f>SUBTOTAL(9,O5:O10)</f>
        <v>80111</v>
      </c>
      <c r="P11" s="167">
        <f>SUBTOTAL(9,P5:P10)</f>
        <v>108862</v>
      </c>
      <c r="Q11" s="48">
        <f t="shared" si="7"/>
        <v>73.58949863129466</v>
      </c>
      <c r="R11" s="166">
        <f>SUBTOTAL(9,R5:R10)</f>
        <v>0</v>
      </c>
      <c r="S11" s="171"/>
      <c r="T11" s="168">
        <f>SUBTOTAL(9,T5:T10)</f>
        <v>137098</v>
      </c>
      <c r="U11" s="169">
        <f>SUBTOTAL(9,U5:U10)</f>
        <v>169182</v>
      </c>
      <c r="V11" s="50">
        <f t="shared" si="10"/>
        <v>81.035807591824195</v>
      </c>
      <c r="W11" s="170">
        <f>SUBTOTAL(9,W5:W10)</f>
        <v>4795</v>
      </c>
      <c r="X11" s="167">
        <f>SUBTOTAL(9,X5:X10)</f>
        <v>3137</v>
      </c>
      <c r="Y11" s="51">
        <f t="shared" si="11"/>
        <v>152.85304430985016</v>
      </c>
      <c r="Z11" s="172">
        <f>SUBTOTAL(9,Z5:Z10)</f>
        <v>34426</v>
      </c>
      <c r="AA11" s="173">
        <f>SUBTOTAL(9,AA5:AA10)</f>
        <v>35964</v>
      </c>
      <c r="AB11" s="168">
        <f>SUBTOTAL(9,AB5:AB10)</f>
        <v>1407755</v>
      </c>
      <c r="AC11" s="169">
        <f>SUBTOTAL(9,AC5:AC10)</f>
        <v>1574419</v>
      </c>
      <c r="AD11" s="174">
        <f t="shared" si="12"/>
        <v>89.414253765992413</v>
      </c>
    </row>
    <row r="12" spans="1:30" ht="27.75" customHeight="1">
      <c r="B12" s="138" t="s">
        <v>3</v>
      </c>
      <c r="C12" s="139">
        <v>155925</v>
      </c>
      <c r="D12" s="140">
        <v>150633</v>
      </c>
      <c r="E12" s="39">
        <f t="shared" si="3"/>
        <v>103.51317440401506</v>
      </c>
      <c r="F12" s="139">
        <v>73512</v>
      </c>
      <c r="G12" s="140">
        <v>70714</v>
      </c>
      <c r="H12" s="141">
        <f t="shared" si="4"/>
        <v>103.95678366377238</v>
      </c>
      <c r="I12" s="142">
        <f t="shared" si="0"/>
        <v>229437</v>
      </c>
      <c r="J12" s="143">
        <f t="shared" si="1"/>
        <v>221347</v>
      </c>
      <c r="K12" s="121">
        <f t="shared" si="5"/>
        <v>103.65489480318233</v>
      </c>
      <c r="L12" s="144">
        <v>10746</v>
      </c>
      <c r="M12" s="140">
        <v>10412</v>
      </c>
      <c r="N12" s="120">
        <f t="shared" si="6"/>
        <v>103.20783711102574</v>
      </c>
      <c r="O12" s="139">
        <v>18029</v>
      </c>
      <c r="P12" s="140">
        <v>17219</v>
      </c>
      <c r="Q12" s="120">
        <f t="shared" si="7"/>
        <v>104.70410592949649</v>
      </c>
      <c r="R12" s="145"/>
      <c r="S12" s="152"/>
      <c r="T12" s="142">
        <f t="shared" si="8"/>
        <v>28775</v>
      </c>
      <c r="U12" s="143">
        <f t="shared" si="9"/>
        <v>27631</v>
      </c>
      <c r="V12" s="121">
        <f t="shared" si="10"/>
        <v>104.14027722485613</v>
      </c>
      <c r="W12" s="144">
        <v>840</v>
      </c>
      <c r="X12" s="140">
        <v>540</v>
      </c>
      <c r="Y12" s="120">
        <f t="shared" si="11"/>
        <v>155.55555555555554</v>
      </c>
      <c r="Z12" s="147">
        <v>6009</v>
      </c>
      <c r="AA12" s="148">
        <v>5539</v>
      </c>
      <c r="AB12" s="149">
        <f>SUM(I12,T12,W12,Z12)</f>
        <v>265061</v>
      </c>
      <c r="AC12" s="143">
        <f t="shared" si="2"/>
        <v>255057</v>
      </c>
      <c r="AD12" s="151">
        <f t="shared" si="12"/>
        <v>103.92226051431641</v>
      </c>
    </row>
    <row r="13" spans="1:30" ht="27.75" customHeight="1">
      <c r="B13" s="138" t="s">
        <v>4</v>
      </c>
      <c r="C13" s="139">
        <v>118766</v>
      </c>
      <c r="D13" s="140">
        <v>120008</v>
      </c>
      <c r="E13" s="39">
        <f t="shared" si="3"/>
        <v>98.965068995400301</v>
      </c>
      <c r="F13" s="139">
        <v>61397</v>
      </c>
      <c r="G13" s="140">
        <v>63084</v>
      </c>
      <c r="H13" s="141">
        <f t="shared" si="4"/>
        <v>97.325787838437634</v>
      </c>
      <c r="I13" s="142">
        <f t="shared" si="0"/>
        <v>180163</v>
      </c>
      <c r="J13" s="143">
        <f t="shared" si="1"/>
        <v>183092</v>
      </c>
      <c r="K13" s="121">
        <f t="shared" si="5"/>
        <v>98.40025779389596</v>
      </c>
      <c r="L13" s="144">
        <v>9868</v>
      </c>
      <c r="M13" s="140">
        <v>10621</v>
      </c>
      <c r="N13" s="120">
        <f t="shared" si="6"/>
        <v>92.910272102438569</v>
      </c>
      <c r="O13" s="139">
        <v>14639</v>
      </c>
      <c r="P13" s="140">
        <v>15712</v>
      </c>
      <c r="Q13" s="120">
        <f t="shared" si="7"/>
        <v>93.170824847250515</v>
      </c>
      <c r="R13" s="145"/>
      <c r="S13" s="152">
        <v>1</v>
      </c>
      <c r="T13" s="142">
        <f t="shared" si="8"/>
        <v>24507</v>
      </c>
      <c r="U13" s="143">
        <f t="shared" si="9"/>
        <v>26334</v>
      </c>
      <c r="V13" s="121">
        <f t="shared" si="10"/>
        <v>93.062200956937801</v>
      </c>
      <c r="W13" s="144">
        <v>768</v>
      </c>
      <c r="X13" s="140">
        <v>633</v>
      </c>
      <c r="Y13" s="120">
        <f t="shared" si="11"/>
        <v>121.32701421800948</v>
      </c>
      <c r="Z13" s="147">
        <v>4849</v>
      </c>
      <c r="AA13" s="148">
        <v>5625</v>
      </c>
      <c r="AB13" s="149">
        <f>SUM(I13,T13,W13,Z13)</f>
        <v>210287</v>
      </c>
      <c r="AC13" s="143">
        <f t="shared" si="2"/>
        <v>215684</v>
      </c>
      <c r="AD13" s="151">
        <f t="shared" si="12"/>
        <v>97.497728157860578</v>
      </c>
    </row>
    <row r="14" spans="1:30" ht="27.75" customHeight="1">
      <c r="B14" s="138" t="s">
        <v>5</v>
      </c>
      <c r="C14" s="139">
        <v>160435</v>
      </c>
      <c r="D14" s="140">
        <v>158504</v>
      </c>
      <c r="E14" s="39">
        <f t="shared" si="3"/>
        <v>101.21826578509059</v>
      </c>
      <c r="F14" s="139">
        <v>79783</v>
      </c>
      <c r="G14" s="140">
        <v>79047</v>
      </c>
      <c r="H14" s="141">
        <f t="shared" si="4"/>
        <v>100.93109162903083</v>
      </c>
      <c r="I14" s="142">
        <f t="shared" si="0"/>
        <v>240218</v>
      </c>
      <c r="J14" s="143">
        <f t="shared" si="1"/>
        <v>237551</v>
      </c>
      <c r="K14" s="121">
        <f t="shared" si="5"/>
        <v>101.12270628201944</v>
      </c>
      <c r="L14" s="144">
        <v>12464</v>
      </c>
      <c r="M14" s="140">
        <v>11634</v>
      </c>
      <c r="N14" s="120">
        <f t="shared" si="6"/>
        <v>107.13426164689703</v>
      </c>
      <c r="O14" s="139">
        <v>16700</v>
      </c>
      <c r="P14" s="140">
        <v>18460</v>
      </c>
      <c r="Q14" s="120">
        <f t="shared" si="7"/>
        <v>90.465872156013006</v>
      </c>
      <c r="R14" s="145"/>
      <c r="S14" s="152"/>
      <c r="T14" s="142">
        <f t="shared" si="8"/>
        <v>29164</v>
      </c>
      <c r="U14" s="143">
        <f t="shared" si="9"/>
        <v>30094</v>
      </c>
      <c r="V14" s="121">
        <f t="shared" si="10"/>
        <v>96.909682993287703</v>
      </c>
      <c r="W14" s="144">
        <v>816</v>
      </c>
      <c r="X14" s="140">
        <v>698</v>
      </c>
      <c r="Y14" s="120">
        <f t="shared" si="11"/>
        <v>116.9054441260745</v>
      </c>
      <c r="Z14" s="147">
        <v>6279</v>
      </c>
      <c r="AA14" s="148">
        <v>6104</v>
      </c>
      <c r="AB14" s="149">
        <f>SUM(I14,T14,W14,Z14)</f>
        <v>276477</v>
      </c>
      <c r="AC14" s="143">
        <f t="shared" si="2"/>
        <v>274447</v>
      </c>
      <c r="AD14" s="151">
        <f t="shared" si="12"/>
        <v>100.73966922575215</v>
      </c>
    </row>
    <row r="15" spans="1:30" ht="27.75" customHeight="1">
      <c r="B15" s="138" t="s">
        <v>6</v>
      </c>
      <c r="C15" s="139">
        <v>154073</v>
      </c>
      <c r="D15" s="140">
        <v>141934</v>
      </c>
      <c r="E15" s="39">
        <f t="shared" si="3"/>
        <v>108.55256668592445</v>
      </c>
      <c r="F15" s="139">
        <v>77100</v>
      </c>
      <c r="G15" s="140">
        <v>72234</v>
      </c>
      <c r="H15" s="141">
        <f t="shared" si="4"/>
        <v>106.73643990364648</v>
      </c>
      <c r="I15" s="142">
        <f t="shared" si="0"/>
        <v>231173</v>
      </c>
      <c r="J15" s="143">
        <f t="shared" si="1"/>
        <v>214168</v>
      </c>
      <c r="K15" s="121">
        <f t="shared" si="5"/>
        <v>107.94002838892831</v>
      </c>
      <c r="L15" s="144">
        <v>9622</v>
      </c>
      <c r="M15" s="140">
        <v>8215</v>
      </c>
      <c r="N15" s="120">
        <f t="shared" si="6"/>
        <v>117.12720632988436</v>
      </c>
      <c r="O15" s="139">
        <v>13894</v>
      </c>
      <c r="P15" s="140">
        <v>16738</v>
      </c>
      <c r="Q15" s="120">
        <f t="shared" si="7"/>
        <v>83.008722666985307</v>
      </c>
      <c r="R15" s="145"/>
      <c r="S15" s="152"/>
      <c r="T15" s="142">
        <f t="shared" si="8"/>
        <v>23516</v>
      </c>
      <c r="U15" s="143">
        <f t="shared" si="9"/>
        <v>24953</v>
      </c>
      <c r="V15" s="121">
        <f t="shared" si="10"/>
        <v>94.241173406003284</v>
      </c>
      <c r="W15" s="144">
        <v>736</v>
      </c>
      <c r="X15" s="140">
        <v>628</v>
      </c>
      <c r="Y15" s="120">
        <f t="shared" si="11"/>
        <v>117.19745222929936</v>
      </c>
      <c r="Z15" s="147">
        <v>5996</v>
      </c>
      <c r="AA15" s="148">
        <v>5572</v>
      </c>
      <c r="AB15" s="149">
        <f>SUM(I15,T15,W15,Z15)</f>
        <v>261421</v>
      </c>
      <c r="AC15" s="143">
        <f t="shared" si="2"/>
        <v>245321</v>
      </c>
      <c r="AD15" s="151">
        <f t="shared" si="12"/>
        <v>106.56282992487394</v>
      </c>
    </row>
    <row r="16" spans="1:30" ht="27.75" customHeight="1">
      <c r="B16" s="138" t="s">
        <v>7</v>
      </c>
      <c r="C16" s="139">
        <v>158171</v>
      </c>
      <c r="D16" s="140">
        <v>150043</v>
      </c>
      <c r="E16" s="39">
        <f t="shared" si="3"/>
        <v>105.41711376072193</v>
      </c>
      <c r="F16" s="139">
        <v>63668</v>
      </c>
      <c r="G16" s="140">
        <v>73986</v>
      </c>
      <c r="H16" s="141">
        <f t="shared" si="4"/>
        <v>86.054118346714247</v>
      </c>
      <c r="I16" s="142">
        <f t="shared" si="0"/>
        <v>221839</v>
      </c>
      <c r="J16" s="143">
        <f t="shared" si="1"/>
        <v>224029</v>
      </c>
      <c r="K16" s="121">
        <f t="shared" si="5"/>
        <v>99.022447986644593</v>
      </c>
      <c r="L16" s="144">
        <v>10033</v>
      </c>
      <c r="M16" s="140">
        <v>8920</v>
      </c>
      <c r="N16" s="120">
        <f t="shared" si="6"/>
        <v>112.47757847533633</v>
      </c>
      <c r="O16" s="139">
        <v>13169</v>
      </c>
      <c r="P16" s="140">
        <v>17699</v>
      </c>
      <c r="Q16" s="120">
        <f t="shared" si="7"/>
        <v>74.405333634668622</v>
      </c>
      <c r="R16" s="145"/>
      <c r="S16" s="152"/>
      <c r="T16" s="142">
        <f t="shared" si="8"/>
        <v>23202</v>
      </c>
      <c r="U16" s="143">
        <f t="shared" si="9"/>
        <v>26619</v>
      </c>
      <c r="V16" s="121">
        <f t="shared" si="10"/>
        <v>87.16330440662685</v>
      </c>
      <c r="W16" s="144">
        <v>650</v>
      </c>
      <c r="X16" s="140">
        <v>648</v>
      </c>
      <c r="Y16" s="120">
        <f t="shared" si="11"/>
        <v>100.30864197530865</v>
      </c>
      <c r="Z16" s="147">
        <v>6958</v>
      </c>
      <c r="AA16" s="148">
        <v>6527</v>
      </c>
      <c r="AB16" s="149">
        <f t="shared" si="13"/>
        <v>252649</v>
      </c>
      <c r="AC16" s="143">
        <f t="shared" si="2"/>
        <v>257823</v>
      </c>
      <c r="AD16" s="151">
        <f t="shared" si="12"/>
        <v>97.993196883132995</v>
      </c>
    </row>
    <row r="17" spans="2:44" ht="27.75" customHeight="1">
      <c r="B17" s="138" t="s">
        <v>8</v>
      </c>
      <c r="C17" s="139">
        <v>132670</v>
      </c>
      <c r="D17" s="155">
        <v>135267</v>
      </c>
      <c r="E17" s="39">
        <f t="shared" si="3"/>
        <v>98.080093444816555</v>
      </c>
      <c r="F17" s="139">
        <v>51541</v>
      </c>
      <c r="G17" s="155">
        <v>64979</v>
      </c>
      <c r="H17" s="141">
        <f t="shared" si="4"/>
        <v>79.319472444943756</v>
      </c>
      <c r="I17" s="142">
        <f t="shared" si="0"/>
        <v>184211</v>
      </c>
      <c r="J17" s="143">
        <f t="shared" si="1"/>
        <v>200246</v>
      </c>
      <c r="K17" s="121">
        <f t="shared" si="5"/>
        <v>91.99234941022543</v>
      </c>
      <c r="L17" s="144">
        <v>10390</v>
      </c>
      <c r="M17" s="155">
        <v>9859</v>
      </c>
      <c r="N17" s="120">
        <f t="shared" si="6"/>
        <v>105.3859417790851</v>
      </c>
      <c r="O17" s="139">
        <v>11267</v>
      </c>
      <c r="P17" s="155">
        <v>17390</v>
      </c>
      <c r="Q17" s="124">
        <f t="shared" si="7"/>
        <v>64.790109258194363</v>
      </c>
      <c r="R17" s="145"/>
      <c r="S17" s="152"/>
      <c r="T17" s="142">
        <f t="shared" si="8"/>
        <v>21657</v>
      </c>
      <c r="U17" s="143">
        <f t="shared" si="9"/>
        <v>27249</v>
      </c>
      <c r="V17" s="121">
        <f t="shared" si="10"/>
        <v>79.478145987008702</v>
      </c>
      <c r="W17" s="144">
        <v>680</v>
      </c>
      <c r="X17" s="155">
        <v>793</v>
      </c>
      <c r="Y17" s="120">
        <f t="shared" si="11"/>
        <v>85.750315258511975</v>
      </c>
      <c r="Z17" s="147">
        <v>6192</v>
      </c>
      <c r="AA17" s="148">
        <v>6151</v>
      </c>
      <c r="AB17" s="149">
        <f t="shared" si="13"/>
        <v>212740</v>
      </c>
      <c r="AC17" s="143">
        <f t="shared" si="2"/>
        <v>234439</v>
      </c>
      <c r="AD17" s="151">
        <f t="shared" si="12"/>
        <v>90.744287426580044</v>
      </c>
    </row>
    <row r="18" spans="2:44" ht="27.75" customHeight="1">
      <c r="B18" s="119" t="s">
        <v>45</v>
      </c>
      <c r="C18" s="175">
        <f>SUBTOTAL(9,C12:C17)</f>
        <v>880040</v>
      </c>
      <c r="D18" s="176">
        <f>SUBTOTAL(9,D12:D17)</f>
        <v>856389</v>
      </c>
      <c r="E18" s="56">
        <f t="shared" si="3"/>
        <v>102.76171225926535</v>
      </c>
      <c r="F18" s="175">
        <f>SUBTOTAL(9,F12:F17)</f>
        <v>407001</v>
      </c>
      <c r="G18" s="176">
        <f>SUBTOTAL(9,G12:G17)</f>
        <v>424044</v>
      </c>
      <c r="H18" s="57">
        <f t="shared" si="4"/>
        <v>95.980841610776238</v>
      </c>
      <c r="I18" s="177">
        <f>SUBTOTAL(9,I12:I17)</f>
        <v>1287041</v>
      </c>
      <c r="J18" s="178">
        <f>SUBTOTAL(9,J12:J17)</f>
        <v>1280433</v>
      </c>
      <c r="K18" s="179">
        <f t="shared" si="5"/>
        <v>100.51607542136136</v>
      </c>
      <c r="L18" s="180">
        <f>SUBTOTAL(9,L12:L17)</f>
        <v>63123</v>
      </c>
      <c r="M18" s="176">
        <f>SUBTOTAL(9,M12:M17)</f>
        <v>59661</v>
      </c>
      <c r="N18" s="56">
        <f t="shared" si="6"/>
        <v>105.80278573942776</v>
      </c>
      <c r="O18" s="175">
        <f>SUBTOTAL(9,O12:O17)</f>
        <v>87698</v>
      </c>
      <c r="P18" s="176">
        <f>SUBTOTAL(9,P12:P17)</f>
        <v>103218</v>
      </c>
      <c r="Q18" s="56">
        <f t="shared" si="7"/>
        <v>84.963862892131218</v>
      </c>
      <c r="R18" s="175"/>
      <c r="S18" s="181">
        <f>SUBTOTAL(9,S12:S17)</f>
        <v>1</v>
      </c>
      <c r="T18" s="177">
        <f>SUBTOTAL(9,T12:T17)</f>
        <v>150821</v>
      </c>
      <c r="U18" s="178">
        <f>SUBTOTAL(9,U12:U17)</f>
        <v>162880</v>
      </c>
      <c r="V18" s="179">
        <f t="shared" si="10"/>
        <v>92.596389980353635</v>
      </c>
      <c r="W18" s="180">
        <f>SUBTOTAL(9,W12:W17)</f>
        <v>4490</v>
      </c>
      <c r="X18" s="176">
        <f>SUBTOTAL(9,X12:X17)</f>
        <v>3940</v>
      </c>
      <c r="Y18" s="56">
        <f t="shared" si="11"/>
        <v>113.95939086294416</v>
      </c>
      <c r="Z18" s="182">
        <f>SUBTOTAL(9,Z12:Z17)</f>
        <v>36283</v>
      </c>
      <c r="AA18" s="183">
        <f>SUBTOTAL(9,AA12:AA17)</f>
        <v>35518</v>
      </c>
      <c r="AB18" s="177">
        <f>SUBTOTAL(9,AB12:AB17)</f>
        <v>1478635</v>
      </c>
      <c r="AC18" s="178">
        <f>SUBTOTAL(9,AC12:AC17)</f>
        <v>1482771</v>
      </c>
      <c r="AD18" s="184">
        <f t="shared" si="12"/>
        <v>99.721062793917611</v>
      </c>
    </row>
    <row r="19" spans="2:44" ht="27.75" customHeight="1" thickBot="1">
      <c r="B19" s="185" t="s">
        <v>0</v>
      </c>
      <c r="C19" s="186">
        <f>SUBTOTAL(9,C5:C18)</f>
        <v>1753678</v>
      </c>
      <c r="D19" s="187">
        <f>SUBTOTAL(9,D5:D18)</f>
        <v>1756347</v>
      </c>
      <c r="E19" s="59">
        <f t="shared" si="3"/>
        <v>99.848036862875048</v>
      </c>
      <c r="F19" s="186">
        <f>SUBTOTAL(9,F5:F18)</f>
        <v>764799</v>
      </c>
      <c r="G19" s="187">
        <f>SUBTOTAL(9,G5:G18)</f>
        <v>890222</v>
      </c>
      <c r="H19" s="60">
        <f t="shared" si="4"/>
        <v>85.911042414139388</v>
      </c>
      <c r="I19" s="61">
        <f>SUBTOTAL(9,I5:I18)</f>
        <v>2518477</v>
      </c>
      <c r="J19" s="62">
        <f>SUBTOTAL(9,J5:J18)</f>
        <v>2646569</v>
      </c>
      <c r="K19" s="63">
        <f t="shared" si="5"/>
        <v>95.160073287339188</v>
      </c>
      <c r="L19" s="188">
        <f>SUBTOTAL(9,L5:L18)</f>
        <v>120110</v>
      </c>
      <c r="M19" s="187">
        <f>SUBTOTAL(9,M5:M18)</f>
        <v>119981</v>
      </c>
      <c r="N19" s="59">
        <f t="shared" si="6"/>
        <v>100.10751702352873</v>
      </c>
      <c r="O19" s="186">
        <f>SUBTOTAL(9,O5:O18)</f>
        <v>167809</v>
      </c>
      <c r="P19" s="187">
        <f>SUBTOTAL(9,P5:P18)</f>
        <v>212080</v>
      </c>
      <c r="Q19" s="59">
        <f t="shared" si="7"/>
        <v>79.125330064126743</v>
      </c>
      <c r="R19" s="186">
        <f>SUBTOTAL(9,R5:R18)</f>
        <v>0</v>
      </c>
      <c r="S19" s="189">
        <f>SUBTOTAL(9,S5:S18)</f>
        <v>1</v>
      </c>
      <c r="T19" s="61">
        <f>SUBTOTAL(9,T5:T18)</f>
        <v>287919</v>
      </c>
      <c r="U19" s="62">
        <f>SUBTOTAL(9,U5:U18)</f>
        <v>332062</v>
      </c>
      <c r="V19" s="63">
        <f t="shared" si="10"/>
        <v>86.706398202745277</v>
      </c>
      <c r="W19" s="188">
        <f>SUBTOTAL(9,W5:W18)</f>
        <v>9285</v>
      </c>
      <c r="X19" s="187">
        <f>SUBTOTAL(9,X5:X18)</f>
        <v>7077</v>
      </c>
      <c r="Y19" s="59">
        <f t="shared" si="11"/>
        <v>131.19966087325139</v>
      </c>
      <c r="Z19" s="190">
        <f>SUBTOTAL(9,Z5:Z18)</f>
        <v>70709</v>
      </c>
      <c r="AA19" s="191">
        <f>SUBTOTAL(9,AA5:AA18)</f>
        <v>71482</v>
      </c>
      <c r="AB19" s="61">
        <f>SUBTOTAL(9,AB5:AB18)</f>
        <v>2886390</v>
      </c>
      <c r="AC19" s="62">
        <f>SUBTOTAL(9,AC5:AC18)</f>
        <v>3057190</v>
      </c>
      <c r="AD19" s="192">
        <f t="shared" si="12"/>
        <v>94.413170264196864</v>
      </c>
    </row>
    <row r="20" spans="2:44" ht="18.75" customHeight="1">
      <c r="B20" s="193"/>
      <c r="C20" s="194"/>
      <c r="D20" s="195"/>
      <c r="E20" s="67"/>
      <c r="F20" s="194"/>
      <c r="G20" s="195"/>
      <c r="H20" s="67"/>
      <c r="I20" s="194"/>
      <c r="J20" s="195"/>
      <c r="K20" s="67"/>
      <c r="L20" s="194"/>
      <c r="M20" s="195"/>
      <c r="N20" s="67"/>
      <c r="O20" s="194"/>
      <c r="P20" s="195"/>
      <c r="Q20" s="67"/>
      <c r="R20" s="196"/>
      <c r="S20" s="196"/>
      <c r="T20" s="194"/>
      <c r="U20" s="195"/>
      <c r="V20" s="67"/>
      <c r="W20" s="194"/>
      <c r="X20" s="195"/>
      <c r="Y20" s="67"/>
      <c r="Z20" s="197"/>
      <c r="AA20" s="197"/>
      <c r="AB20" s="198" t="s">
        <v>46</v>
      </c>
      <c r="AC20" s="198"/>
      <c r="AD20" s="198"/>
    </row>
    <row r="21" spans="2:44" ht="14.25" customHeight="1">
      <c r="B21" s="125"/>
      <c r="C21" s="199"/>
      <c r="D21" s="199"/>
      <c r="E21" s="199"/>
      <c r="F21" s="200"/>
      <c r="G21" s="200"/>
      <c r="H21" s="200"/>
      <c r="I21" s="200"/>
      <c r="J21" s="200"/>
      <c r="K21" s="200"/>
      <c r="L21" s="200" t="s">
        <v>70</v>
      </c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1"/>
      <c r="AC21" s="200"/>
      <c r="AD21" s="202"/>
    </row>
    <row r="22" spans="2:44" ht="26.25" customHeight="1">
      <c r="B22" s="125"/>
      <c r="C22" s="199"/>
      <c r="D22" s="199"/>
      <c r="E22" s="199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125"/>
      <c r="X22" s="125"/>
      <c r="Y22" s="125"/>
      <c r="Z22" s="125"/>
      <c r="AA22" s="125"/>
      <c r="AB22" s="125"/>
      <c r="AC22" s="125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</row>
    <row r="23" spans="2:44" ht="22.5" customHeight="1">
      <c r="AF23" s="204"/>
      <c r="AG23" s="201"/>
    </row>
    <row r="24" spans="2:44" ht="22.5" customHeight="1">
      <c r="O24" s="126" t="s">
        <v>71</v>
      </c>
      <c r="AF24" s="204"/>
      <c r="AG24" s="201"/>
    </row>
    <row r="25" spans="2:44" ht="22.5" customHeight="1">
      <c r="AF25" s="204"/>
      <c r="AG25" s="201"/>
    </row>
    <row r="26" spans="2:44" ht="22.5" customHeight="1">
      <c r="AF26" s="204"/>
      <c r="AG26" s="201"/>
    </row>
    <row r="27" spans="2:44" ht="22.5" customHeight="1">
      <c r="AF27" s="204"/>
      <c r="AG27" s="201"/>
    </row>
    <row r="28" spans="2:44" ht="22.5" customHeight="1">
      <c r="AG28" s="201"/>
    </row>
    <row r="29" spans="2:44">
      <c r="O29" s="126" t="s">
        <v>72</v>
      </c>
    </row>
  </sheetData>
  <sheetProtection selectLockedCells="1" selectUnlockedCells="1"/>
  <mergeCells count="15">
    <mergeCell ref="C3:E3"/>
    <mergeCell ref="B2:C2"/>
    <mergeCell ref="AB2:AC2"/>
    <mergeCell ref="A1:AB1"/>
    <mergeCell ref="T3:V3"/>
    <mergeCell ref="F3:H3"/>
    <mergeCell ref="AB3:AB4"/>
    <mergeCell ref="R3:S3"/>
    <mergeCell ref="Z3:AA3"/>
    <mergeCell ref="AC3:AC4"/>
    <mergeCell ref="AD3:AD4"/>
    <mergeCell ref="W3:Y3"/>
    <mergeCell ref="O3:Q3"/>
    <mergeCell ref="L3:N3"/>
    <mergeCell ref="I3:K3"/>
  </mergeCells>
  <phoneticPr fontId="2"/>
  <conditionalFormatting sqref="E5:E19 H5:H19 K5:K19 N5:N19 Q5:Q19 V5:V19 Y5:Y19 AD5:AD19 AA11 AA18:AA19">
    <cfRule type="cellIs" dxfId="1" priority="1" stopIfTrue="1" operator="lessThan">
      <formula>100</formula>
    </cfRule>
  </conditionalFormatting>
  <printOptions gridLinesSet="0"/>
  <pageMargins left="0.2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&amp;R&amp;"メイリオ,レギュラー"&amp;6Chiba-JADA
&amp;D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activeCell="F17" sqref="F17"/>
    </sheetView>
  </sheetViews>
  <sheetFormatPr defaultRowHeight="12"/>
  <cols>
    <col min="1" max="1" width="8.375" style="17" customWidth="1"/>
    <col min="2" max="2" width="8.5" style="17" bestFit="1" customWidth="1"/>
    <col min="3" max="3" width="8.625" style="17" bestFit="1" customWidth="1"/>
    <col min="4" max="4" width="6.75" style="17" bestFit="1" customWidth="1"/>
    <col min="5" max="6" width="8.375" style="17" customWidth="1"/>
    <col min="7" max="7" width="6" style="17" customWidth="1"/>
    <col min="8" max="9" width="10.25" style="17" customWidth="1"/>
    <col min="10" max="10" width="6.625" style="17" customWidth="1"/>
    <col min="11" max="15" width="5.5" style="17" customWidth="1"/>
    <col min="16" max="17" width="8.625" style="17" customWidth="1"/>
    <col min="18" max="18" width="5.875" style="17" customWidth="1"/>
    <col min="19" max="19" width="6.5" style="17" customWidth="1"/>
    <col min="20" max="26" width="6.875" style="17" customWidth="1"/>
    <col min="27" max="31" width="9.125" style="17" bestFit="1" customWidth="1"/>
    <col min="32" max="32" width="9.25" style="17" bestFit="1" customWidth="1"/>
    <col min="33" max="16384" width="9" style="17"/>
  </cols>
  <sheetData>
    <row r="1" spans="1:32" ht="31.5" customHeight="1">
      <c r="A1" s="266" t="s">
        <v>63</v>
      </c>
      <c r="B1" s="266"/>
      <c r="C1" s="266"/>
      <c r="D1" s="266"/>
      <c r="E1" s="266"/>
      <c r="F1" s="266"/>
      <c r="G1" s="266"/>
      <c r="H1" s="266"/>
      <c r="I1" s="266"/>
      <c r="J1" s="26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1:32" ht="24" customHeight="1" thickBot="1">
      <c r="A2" s="18" t="s">
        <v>79</v>
      </c>
      <c r="I2" s="289" t="s">
        <v>78</v>
      </c>
      <c r="J2" s="289"/>
    </row>
    <row r="3" spans="1:32" ht="27.75" customHeight="1">
      <c r="A3" s="294"/>
      <c r="B3" s="291" t="s">
        <v>64</v>
      </c>
      <c r="C3" s="292"/>
      <c r="D3" s="293"/>
      <c r="E3" s="291" t="s">
        <v>65</v>
      </c>
      <c r="F3" s="292"/>
      <c r="G3" s="292"/>
      <c r="H3" s="267" t="s">
        <v>52</v>
      </c>
      <c r="I3" s="248" t="s">
        <v>53</v>
      </c>
      <c r="J3" s="261" t="s">
        <v>54</v>
      </c>
    </row>
    <row r="4" spans="1:32" ht="27.75" customHeight="1">
      <c r="A4" s="295"/>
      <c r="B4" s="20" t="s">
        <v>26</v>
      </c>
      <c r="C4" s="27" t="s">
        <v>56</v>
      </c>
      <c r="D4" s="28" t="s">
        <v>10</v>
      </c>
      <c r="E4" s="20" t="s">
        <v>26</v>
      </c>
      <c r="F4" s="27" t="s">
        <v>58</v>
      </c>
      <c r="G4" s="29" t="s">
        <v>10</v>
      </c>
      <c r="H4" s="268"/>
      <c r="I4" s="270"/>
      <c r="J4" s="262"/>
    </row>
    <row r="5" spans="1:32" ht="27.75" customHeight="1">
      <c r="A5" s="241" t="s">
        <v>75</v>
      </c>
      <c r="B5" s="217">
        <v>92269</v>
      </c>
      <c r="C5" s="218">
        <v>117615</v>
      </c>
      <c r="D5" s="39">
        <f t="shared" ref="D5:D19" si="0">IF(ISERROR(B5*100/C5),"",(B5*100/C5))</f>
        <v>78.450027632529867</v>
      </c>
      <c r="E5" s="139">
        <v>25643</v>
      </c>
      <c r="F5" s="140">
        <v>35226</v>
      </c>
      <c r="G5" s="40">
        <f t="shared" ref="G5:G19" si="1">IF(ISERROR(E5*100/F5),"",(E5*100/F5))</f>
        <v>72.79566229489582</v>
      </c>
      <c r="H5" s="219">
        <f>B5+E5</f>
        <v>117912</v>
      </c>
      <c r="I5" s="220">
        <f>C5+F5</f>
        <v>152841</v>
      </c>
      <c r="J5" s="85">
        <f t="shared" ref="J5:J19" si="2">IF(ISERROR(H5*100/I5),"",(H5*100/I5))</f>
        <v>77.146838871768708</v>
      </c>
    </row>
    <row r="6" spans="1:32" ht="27.75" customHeight="1">
      <c r="A6" s="241" t="s">
        <v>59</v>
      </c>
      <c r="B6" s="217">
        <v>95855</v>
      </c>
      <c r="C6" s="218">
        <v>119577</v>
      </c>
      <c r="D6" s="39">
        <f t="shared" si="0"/>
        <v>80.16173678884735</v>
      </c>
      <c r="E6" s="139">
        <v>22196</v>
      </c>
      <c r="F6" s="140">
        <v>37312</v>
      </c>
      <c r="G6" s="40">
        <f t="shared" si="1"/>
        <v>59.487564322469986</v>
      </c>
      <c r="H6" s="219">
        <f t="shared" ref="H6:H19" si="3">B6+E6</f>
        <v>118051</v>
      </c>
      <c r="I6" s="221">
        <f>C6+F6</f>
        <v>156889</v>
      </c>
      <c r="J6" s="87">
        <f t="shared" si="2"/>
        <v>75.244918381785851</v>
      </c>
      <c r="N6" s="17" t="s">
        <v>67</v>
      </c>
    </row>
    <row r="7" spans="1:32" ht="27.75" customHeight="1">
      <c r="A7" s="241" t="s">
        <v>60</v>
      </c>
      <c r="B7" s="217">
        <v>115318</v>
      </c>
      <c r="C7" s="218">
        <v>147781</v>
      </c>
      <c r="D7" s="39">
        <f t="shared" si="0"/>
        <v>78.033035369905463</v>
      </c>
      <c r="E7" s="139">
        <v>32910</v>
      </c>
      <c r="F7" s="140">
        <v>46156</v>
      </c>
      <c r="G7" s="40">
        <f t="shared" si="1"/>
        <v>71.301672588612533</v>
      </c>
      <c r="H7" s="219">
        <f t="shared" si="3"/>
        <v>148228</v>
      </c>
      <c r="I7" s="221">
        <f>C7+F7</f>
        <v>193937</v>
      </c>
      <c r="J7" s="87">
        <f t="shared" si="2"/>
        <v>76.431005945229643</v>
      </c>
    </row>
    <row r="8" spans="1:32" ht="27.75" customHeight="1">
      <c r="A8" s="241" t="s">
        <v>13</v>
      </c>
      <c r="B8" s="217">
        <v>77129</v>
      </c>
      <c r="C8" s="218">
        <v>96483</v>
      </c>
      <c r="D8" s="39">
        <f t="shared" si="0"/>
        <v>79.940507654198143</v>
      </c>
      <c r="E8" s="139">
        <v>25681</v>
      </c>
      <c r="F8" s="140">
        <v>33122</v>
      </c>
      <c r="G8" s="40">
        <f t="shared" si="1"/>
        <v>77.534569168528463</v>
      </c>
      <c r="H8" s="219">
        <f t="shared" si="3"/>
        <v>102810</v>
      </c>
      <c r="I8" s="222">
        <f>C8+F8</f>
        <v>129605</v>
      </c>
      <c r="J8" s="87">
        <f t="shared" si="2"/>
        <v>79.325643300798575</v>
      </c>
    </row>
    <row r="9" spans="1:32" ht="27.75" customHeight="1">
      <c r="A9" s="241" t="s">
        <v>1</v>
      </c>
      <c r="B9" s="217">
        <v>84634</v>
      </c>
      <c r="C9" s="218">
        <v>92238</v>
      </c>
      <c r="D9" s="39">
        <f t="shared" si="0"/>
        <v>91.756109195776148</v>
      </c>
      <c r="E9" s="139">
        <v>26129</v>
      </c>
      <c r="F9" s="140">
        <v>27829</v>
      </c>
      <c r="G9" s="40">
        <f t="shared" si="1"/>
        <v>93.891264508246792</v>
      </c>
      <c r="H9" s="219">
        <f t="shared" si="3"/>
        <v>110763</v>
      </c>
      <c r="I9" s="222">
        <f>C9+F9</f>
        <v>120067</v>
      </c>
      <c r="J9" s="87">
        <f t="shared" si="2"/>
        <v>92.250993195465867</v>
      </c>
    </row>
    <row r="10" spans="1:32" ht="27.75" customHeight="1">
      <c r="A10" s="242" t="s">
        <v>2</v>
      </c>
      <c r="B10" s="223">
        <v>100773</v>
      </c>
      <c r="C10" s="224">
        <v>105273</v>
      </c>
      <c r="D10" s="44">
        <f t="shared" si="0"/>
        <v>95.725399675130376</v>
      </c>
      <c r="E10" s="154">
        <v>31265</v>
      </c>
      <c r="F10" s="155">
        <v>27652</v>
      </c>
      <c r="G10" s="45">
        <f t="shared" si="1"/>
        <v>113.06596267901055</v>
      </c>
      <c r="H10" s="225">
        <f t="shared" si="3"/>
        <v>132038</v>
      </c>
      <c r="I10" s="226">
        <f>C10+F10</f>
        <v>132925</v>
      </c>
      <c r="J10" s="94">
        <f t="shared" si="2"/>
        <v>99.332706413391008</v>
      </c>
    </row>
    <row r="11" spans="1:32" ht="27.75" customHeight="1">
      <c r="A11" s="47" t="s">
        <v>44</v>
      </c>
      <c r="B11" s="227">
        <f>SUBTOTAL(9,B5:B10)</f>
        <v>565978</v>
      </c>
      <c r="C11" s="228">
        <f>SUBTOTAL(9,C5:C10)</f>
        <v>678967</v>
      </c>
      <c r="D11" s="48">
        <f t="shared" si="0"/>
        <v>83.358690481275232</v>
      </c>
      <c r="E11" s="166">
        <f>SUBTOTAL(9,E5:E10)</f>
        <v>163824</v>
      </c>
      <c r="F11" s="229">
        <f>SUBTOTAL(9,F5:F10)</f>
        <v>207297</v>
      </c>
      <c r="G11" s="99">
        <f t="shared" si="1"/>
        <v>79.028640067150036</v>
      </c>
      <c r="H11" s="230">
        <f t="shared" si="3"/>
        <v>729802</v>
      </c>
      <c r="I11" s="231">
        <f>SUBTOTAL(9,I5:I10)</f>
        <v>886264</v>
      </c>
      <c r="J11" s="102">
        <f t="shared" si="2"/>
        <v>82.345892420317199</v>
      </c>
    </row>
    <row r="12" spans="1:32" ht="27.75" customHeight="1">
      <c r="A12" s="241" t="s">
        <v>3</v>
      </c>
      <c r="B12" s="217">
        <v>109020</v>
      </c>
      <c r="C12" s="218">
        <v>99341</v>
      </c>
      <c r="D12" s="39">
        <f t="shared" si="0"/>
        <v>109.74320773900001</v>
      </c>
      <c r="E12" s="139">
        <v>32960</v>
      </c>
      <c r="F12" s="140">
        <v>26471</v>
      </c>
      <c r="G12" s="40">
        <f t="shared" si="1"/>
        <v>124.5136186770428</v>
      </c>
      <c r="H12" s="219">
        <f t="shared" si="3"/>
        <v>141980</v>
      </c>
      <c r="I12" s="232">
        <f t="shared" ref="I12:I17" si="4">C12+F12</f>
        <v>125812</v>
      </c>
      <c r="J12" s="87">
        <f t="shared" si="2"/>
        <v>112.85092042094554</v>
      </c>
      <c r="T12" s="75"/>
      <c r="U12" s="73"/>
    </row>
    <row r="13" spans="1:32" ht="27.75" customHeight="1">
      <c r="A13" s="241" t="s">
        <v>4</v>
      </c>
      <c r="B13" s="217">
        <v>91083</v>
      </c>
      <c r="C13" s="218">
        <v>97238</v>
      </c>
      <c r="D13" s="39">
        <f t="shared" si="0"/>
        <v>93.670170098109793</v>
      </c>
      <c r="E13" s="139">
        <v>28704</v>
      </c>
      <c r="F13" s="140">
        <v>29239</v>
      </c>
      <c r="G13" s="40">
        <f t="shared" si="1"/>
        <v>98.170252060603985</v>
      </c>
      <c r="H13" s="219">
        <f t="shared" si="3"/>
        <v>119787</v>
      </c>
      <c r="I13" s="232">
        <f t="shared" si="4"/>
        <v>126477</v>
      </c>
      <c r="J13" s="87">
        <f t="shared" si="2"/>
        <v>94.710500723451702</v>
      </c>
      <c r="T13" s="75"/>
      <c r="U13" s="73"/>
    </row>
    <row r="14" spans="1:32" ht="27.75" customHeight="1">
      <c r="A14" s="241" t="s">
        <v>5</v>
      </c>
      <c r="B14" s="217">
        <v>125813</v>
      </c>
      <c r="C14" s="218">
        <v>125583</v>
      </c>
      <c r="D14" s="39">
        <f t="shared" si="0"/>
        <v>100.18314580795172</v>
      </c>
      <c r="E14" s="139">
        <v>38542</v>
      </c>
      <c r="F14" s="140">
        <v>39702</v>
      </c>
      <c r="G14" s="40">
        <f t="shared" si="1"/>
        <v>97.078232834617907</v>
      </c>
      <c r="H14" s="219">
        <f t="shared" si="3"/>
        <v>164355</v>
      </c>
      <c r="I14" s="232">
        <f t="shared" si="4"/>
        <v>165285</v>
      </c>
      <c r="J14" s="87">
        <f t="shared" si="2"/>
        <v>99.437335511389421</v>
      </c>
      <c r="T14" s="75"/>
      <c r="U14" s="73"/>
    </row>
    <row r="15" spans="1:32" ht="27.75" customHeight="1">
      <c r="A15" s="241" t="s">
        <v>6</v>
      </c>
      <c r="B15" s="217">
        <v>106203</v>
      </c>
      <c r="C15" s="218">
        <v>119802</v>
      </c>
      <c r="D15" s="39">
        <f t="shared" si="0"/>
        <v>88.648770471277615</v>
      </c>
      <c r="E15" s="139">
        <v>36975</v>
      </c>
      <c r="F15" s="140">
        <v>34726</v>
      </c>
      <c r="G15" s="40">
        <f t="shared" si="1"/>
        <v>106.47641536600818</v>
      </c>
      <c r="H15" s="219">
        <f t="shared" si="3"/>
        <v>143178</v>
      </c>
      <c r="I15" s="232">
        <f t="shared" si="4"/>
        <v>154528</v>
      </c>
      <c r="J15" s="87">
        <f t="shared" si="2"/>
        <v>92.655052805963962</v>
      </c>
      <c r="T15" s="75"/>
      <c r="U15" s="73"/>
    </row>
    <row r="16" spans="1:32" ht="27.75" customHeight="1">
      <c r="A16" s="241" t="s">
        <v>7</v>
      </c>
      <c r="B16" s="217">
        <v>108187</v>
      </c>
      <c r="C16" s="218">
        <v>119459</v>
      </c>
      <c r="D16" s="39">
        <f t="shared" si="0"/>
        <v>90.564126604106846</v>
      </c>
      <c r="E16" s="139">
        <v>31500</v>
      </c>
      <c r="F16" s="140">
        <v>36576</v>
      </c>
      <c r="G16" s="40">
        <f t="shared" si="1"/>
        <v>86.122047244094489</v>
      </c>
      <c r="H16" s="219">
        <f t="shared" si="3"/>
        <v>139687</v>
      </c>
      <c r="I16" s="232">
        <f t="shared" si="4"/>
        <v>156035</v>
      </c>
      <c r="J16" s="87">
        <f t="shared" si="2"/>
        <v>89.52286346012113</v>
      </c>
      <c r="T16" s="75"/>
      <c r="U16" s="73"/>
    </row>
    <row r="17" spans="1:21" ht="27.75" customHeight="1">
      <c r="A17" s="241" t="s">
        <v>8</v>
      </c>
      <c r="B17" s="217">
        <v>95812</v>
      </c>
      <c r="C17" s="224">
        <v>100941</v>
      </c>
      <c r="D17" s="39">
        <f t="shared" si="0"/>
        <v>94.918813960630473</v>
      </c>
      <c r="E17" s="139">
        <v>23228</v>
      </c>
      <c r="F17" s="155">
        <v>29578</v>
      </c>
      <c r="G17" s="40">
        <f t="shared" si="1"/>
        <v>78.531340861451085</v>
      </c>
      <c r="H17" s="219">
        <f t="shared" si="3"/>
        <v>119040</v>
      </c>
      <c r="I17" s="232">
        <f t="shared" si="4"/>
        <v>130519</v>
      </c>
      <c r="J17" s="233">
        <f t="shared" si="2"/>
        <v>91.205111899416949</v>
      </c>
      <c r="T17" s="75"/>
      <c r="U17" s="73"/>
    </row>
    <row r="18" spans="1:21" ht="27.75" customHeight="1">
      <c r="A18" s="54" t="s">
        <v>45</v>
      </c>
      <c r="B18" s="234">
        <f>SUBTOTAL(9,B12:B17)</f>
        <v>636118</v>
      </c>
      <c r="C18" s="235">
        <f>SUBTOTAL(9,C12:C17)</f>
        <v>662364</v>
      </c>
      <c r="D18" s="56">
        <f t="shared" si="0"/>
        <v>96.03752619405644</v>
      </c>
      <c r="E18" s="175">
        <f>SUBTOTAL(9,E12:E17)</f>
        <v>191909</v>
      </c>
      <c r="F18" s="236">
        <f>SUBTOTAL(9,F12:F17)</f>
        <v>196292</v>
      </c>
      <c r="G18" s="57">
        <f t="shared" si="1"/>
        <v>97.767102072422716</v>
      </c>
      <c r="H18" s="237">
        <f t="shared" si="3"/>
        <v>828027</v>
      </c>
      <c r="I18" s="238">
        <f>SUBTOTAL(9,I12:I17)</f>
        <v>858656</v>
      </c>
      <c r="J18" s="108">
        <f t="shared" si="2"/>
        <v>96.432913762903894</v>
      </c>
      <c r="T18" s="75"/>
      <c r="U18" s="73"/>
    </row>
    <row r="19" spans="1:21" ht="27.75" customHeight="1" thickBot="1">
      <c r="A19" s="243" t="s">
        <v>0</v>
      </c>
      <c r="B19" s="239">
        <f>SUBTOTAL(9,B5:B17)</f>
        <v>1202096</v>
      </c>
      <c r="C19" s="240">
        <f>SUBTOTAL(9,C5:C17)</f>
        <v>1341331</v>
      </c>
      <c r="D19" s="111">
        <f t="shared" si="0"/>
        <v>89.61963900036605</v>
      </c>
      <c r="E19" s="239">
        <f>SUBTOTAL(9,E5:E17)</f>
        <v>355733</v>
      </c>
      <c r="F19" s="240">
        <f>SUBTOTAL(9,F5:F17)</f>
        <v>403589</v>
      </c>
      <c r="G19" s="114">
        <f t="shared" si="1"/>
        <v>88.142392384331586</v>
      </c>
      <c r="H19" s="215">
        <f t="shared" si="3"/>
        <v>1557829</v>
      </c>
      <c r="I19" s="216">
        <f>SUBTOTAL(9,I5:I17)</f>
        <v>1744920</v>
      </c>
      <c r="J19" s="117">
        <f t="shared" si="2"/>
        <v>89.277961167274142</v>
      </c>
      <c r="T19" s="75"/>
      <c r="U19" s="73"/>
    </row>
    <row r="20" spans="1:21" ht="15.75" customHeight="1">
      <c r="H20" s="75"/>
      <c r="I20" s="290" t="s">
        <v>66</v>
      </c>
      <c r="J20" s="290"/>
      <c r="T20" s="75"/>
      <c r="U20" s="73"/>
    </row>
    <row r="21" spans="1:21" ht="22.5" customHeight="1">
      <c r="B21" s="288"/>
      <c r="C21" s="288"/>
      <c r="D21" s="288"/>
      <c r="T21" s="75"/>
      <c r="U21" s="73"/>
    </row>
    <row r="22" spans="1:21" ht="22.5" customHeight="1">
      <c r="T22" s="75"/>
      <c r="U22" s="73"/>
    </row>
    <row r="23" spans="1:21" ht="22.5" customHeight="1">
      <c r="T23" s="75"/>
      <c r="U23" s="73"/>
    </row>
    <row r="24" spans="1:21" ht="22.5" customHeight="1">
      <c r="U24" s="73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車種別</dc:subject>
  <dc:creator/>
  <cp:lastModifiedBy/>
  <cp:lastPrinted>2013-07-03T01:53:53Z</cp:lastPrinted>
  <dcterms:created xsi:type="dcterms:W3CDTF">2000-03-31T06:31:04Z</dcterms:created>
  <dcterms:modified xsi:type="dcterms:W3CDTF">2025-01-08T04:13:43Z</dcterms:modified>
</cp:coreProperties>
</file>